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aa\PTU 2026\"/>
    </mc:Choice>
  </mc:AlternateContent>
  <xr:revisionPtr revIDLastSave="0" documentId="13_ncr:1_{3A0157C1-1E90-4084-B926-854428BAAE1C}" xr6:coauthVersionLast="47" xr6:coauthVersionMax="47" xr10:uidLastSave="{00000000-0000-0000-0000-000000000000}"/>
  <workbookProtection workbookAlgorithmName="SHA-512" workbookHashValue="IoXW3ViQw2yASmr25broPlKpCT8I6BL6OZmO3IDFdQ/c8I97ud2xwg5lWDkeeyissJfABy2g9GG1XdyZcqX3nA==" workbookSaltValue="/YtzzGVL/yAGK1vDRzkN4g==" workbookSpinCount="100000" lockStructure="1"/>
  <bookViews>
    <workbookView xWindow="-120" yWindow="-120" windowWidth="29040" windowHeight="15720" firstSheet="1" activeTab="1" xr2:uid="{4E05294A-A083-4FC8-914B-655E97FF7099}"/>
  </bookViews>
  <sheets>
    <sheet name="Hoja2" sheetId="2" state="hidden" r:id="rId1"/>
    <sheet name="Recibo Reparto de Utilidades" sheetId="1" r:id="rId2"/>
    <sheet name="Recibo Pension Reparto de Utili" sheetId="7" r:id="rId3"/>
    <sheet name="Recibo Pension Reparto de U (2)" sheetId="10" state="hidden" r:id="rId4"/>
    <sheet name="imprenta" sheetId="6" state="hidden" r:id="rId5"/>
    <sheet name="imprenta (2)" sheetId="8" state="hidden" r:id="rId6"/>
    <sheet name="imprenta (3)" sheetId="11" state="hidden" r:id="rId7"/>
  </sheets>
  <externalReferences>
    <externalReference r:id="rId8"/>
  </externalReferences>
  <definedNames>
    <definedName name="_xlnm._FilterDatabase" localSheetId="0" hidden="1">Hoja2!$A$1:$L$250</definedName>
    <definedName name="BANCO">Hoja2!$A$2:$A$104</definedName>
    <definedName name="BANCOS">'[1]BRUTO NETO'!$L$2:$L$34</definedName>
    <definedName name="bd">Hoja2!$C$2:$H$244</definedName>
    <definedName name="CIENTOS" localSheetId="4">imprenta!$AA$142</definedName>
    <definedName name="CIENTOS" localSheetId="5">'imprenta (2)'!$AA$142</definedName>
    <definedName name="CIENTOS" localSheetId="6">'imprenta (3)'!$AA$142</definedName>
    <definedName name="CMILES" localSheetId="4">imprenta!$AA$140</definedName>
    <definedName name="CMILES" localSheetId="5">'imprenta (2)'!$AA$140</definedName>
    <definedName name="CMILES" localSheetId="6">'imprenta (3)'!$AA$140</definedName>
    <definedName name="CMILLON" localSheetId="4">imprenta!$AA$138</definedName>
    <definedName name="CMILLON" localSheetId="5">'imprenta (2)'!$AA$138</definedName>
    <definedName name="CMILLON" localSheetId="6">'imprenta (3)'!$AA$138</definedName>
    <definedName name="EMILES" localSheetId="4">imprenta!$AA$141</definedName>
    <definedName name="EMILES" localSheetId="5">'imprenta (2)'!$AA$141</definedName>
    <definedName name="EMILES" localSheetId="6">'imprenta (3)'!$AA$141</definedName>
    <definedName name="RFC">'[1]BRUTO NETO'!$B$1:$D$163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J14" i="1"/>
  <c r="H14" i="1" s="1"/>
  <c r="J13" i="1"/>
  <c r="H13" i="1" s="1"/>
  <c r="J12" i="1"/>
  <c r="H12" i="1" s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17" i="11"/>
  <c r="A16" i="11"/>
  <c r="E3" i="10"/>
  <c r="J2" i="10"/>
  <c r="F9" i="10" s="1"/>
  <c r="B1" i="11" s="1"/>
  <c r="J15" i="1" l="1"/>
  <c r="C13" i="10"/>
  <c r="J2" i="7" l="1"/>
  <c r="C13" i="7" s="1"/>
  <c r="A16" i="8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B1" i="8" l="1"/>
  <c r="F9" i="7"/>
  <c r="C7" i="11" l="1"/>
  <c r="C10" i="11"/>
  <c r="C8" i="11"/>
  <c r="C1" i="11"/>
  <c r="D12" i="11" s="1"/>
  <c r="C9" i="11"/>
  <c r="D9" i="11" s="1"/>
  <c r="C11" i="11"/>
  <c r="D11" i="11" s="1"/>
  <c r="C6" i="11"/>
  <c r="E6" i="11" s="1"/>
  <c r="E3" i="7"/>
  <c r="D8" i="11" l="1"/>
  <c r="D10" i="11"/>
  <c r="D7" i="11"/>
  <c r="E7" i="11"/>
  <c r="D6" i="11"/>
  <c r="F9" i="1"/>
  <c r="J11" i="1" s="1"/>
  <c r="A16" i="6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" i="11" l="1"/>
  <c r="D13" i="10" s="1"/>
  <c r="B1" i="6"/>
  <c r="C1" i="6" s="1"/>
  <c r="D12" i="6" s="1"/>
  <c r="A39" i="6"/>
  <c r="A40" i="6" s="1"/>
  <c r="A41" i="6" s="1"/>
  <c r="A42" i="6" s="1"/>
  <c r="A43" i="6" s="1"/>
  <c r="A44" i="6" s="1"/>
  <c r="C6" i="6" l="1"/>
  <c r="E6" i="6" s="1"/>
  <c r="C8" i="6"/>
  <c r="C9" i="6"/>
  <c r="D9" i="6" s="1"/>
  <c r="C10" i="6"/>
  <c r="C11" i="6"/>
  <c r="D11" i="6" s="1"/>
  <c r="C7" i="6"/>
  <c r="E7" i="6" s="1"/>
  <c r="C10" i="8"/>
  <c r="C8" i="8"/>
  <c r="C11" i="8"/>
  <c r="D11" i="8" s="1"/>
  <c r="C1" i="8"/>
  <c r="D12" i="8" s="1"/>
  <c r="C9" i="8"/>
  <c r="D9" i="8" s="1"/>
  <c r="C6" i="8"/>
  <c r="E6" i="8" s="1"/>
  <c r="C7" i="8"/>
  <c r="D10" i="8" l="1"/>
  <c r="D10" i="6"/>
  <c r="D8" i="6"/>
  <c r="D6" i="6"/>
  <c r="D7" i="6"/>
  <c r="E7" i="8"/>
  <c r="D6" i="8"/>
  <c r="D7" i="8"/>
  <c r="D8" i="8"/>
  <c r="A3" i="6" l="1"/>
  <c r="C16" i="1" s="1"/>
  <c r="A3" i="8"/>
  <c r="D13" i="7" l="1"/>
</calcChain>
</file>

<file path=xl/sharedStrings.xml><?xml version="1.0" encoding="utf-8"?>
<sst xmlns="http://schemas.openxmlformats.org/spreadsheetml/2006/main" count="600" uniqueCount="431">
  <si>
    <t>R F C</t>
  </si>
  <si>
    <t>Ciudad de</t>
  </si>
  <si>
    <t>a</t>
  </si>
  <si>
    <t>Anota tu RFC sin espacios ni guiones</t>
  </si>
  <si>
    <t>Laboratorios Liomont S.A. de C.V.</t>
  </si>
  <si>
    <t>Presente</t>
  </si>
  <si>
    <t>At'n Representante Legal</t>
  </si>
  <si>
    <t>Recibí de Laboratorios Liomont, S.A. de C.V., la cantidad de</t>
  </si>
  <si>
    <t>por concepto de la Participación en las Utilidades de la Empresa</t>
  </si>
  <si>
    <t>**********</t>
  </si>
  <si>
    <t>Adicionalmente solicito se me deposite el monto anterior a mi cuenta número:</t>
  </si>
  <si>
    <t>BBVA registrada en la empresa (10 dígitos)</t>
  </si>
  <si>
    <t>Seleccionar una opción</t>
  </si>
  <si>
    <t>A la cuenta CLABE (18 dígitos) No.</t>
  </si>
  <si>
    <t>del Banco</t>
  </si>
  <si>
    <t>Declaro bajo protesta de decir verdad que soy el titular de la cuenta mencionada y adjunto copia del encabezado de mi estado de cuenta</t>
  </si>
  <si>
    <t>así como de mi credencial de elector por ambos lados.</t>
  </si>
  <si>
    <t>Atentamente</t>
  </si>
  <si>
    <t>Nombre completo y firma</t>
  </si>
  <si>
    <t>Calle, Número, Colonia, Municipio, Estado y C.P.</t>
  </si>
  <si>
    <t>Teléfono</t>
  </si>
  <si>
    <t>Descripción</t>
  </si>
  <si>
    <t>Etiquetas de fila</t>
  </si>
  <si>
    <t>Suma de PTU</t>
  </si>
  <si>
    <t>Suma de NETO</t>
  </si>
  <si>
    <t>un millon</t>
  </si>
  <si>
    <t>un mil</t>
  </si>
  <si>
    <t>novecientos</t>
  </si>
  <si>
    <t>ochocientos</t>
  </si>
  <si>
    <t>setecientos</t>
  </si>
  <si>
    <t>seiscientos</t>
  </si>
  <si>
    <t>quinientos</t>
  </si>
  <si>
    <t>cuatrocientos</t>
  </si>
  <si>
    <t>trescientos</t>
  </si>
  <si>
    <t>doscientos</t>
  </si>
  <si>
    <t>ciento</t>
  </si>
  <si>
    <t>noventa</t>
  </si>
  <si>
    <t>ochenta</t>
  </si>
  <si>
    <t>setenta</t>
  </si>
  <si>
    <t>sesenta</t>
  </si>
  <si>
    <t>cincuenta</t>
  </si>
  <si>
    <t>cuarenta</t>
  </si>
  <si>
    <t>treinta</t>
  </si>
  <si>
    <t>veintinueve</t>
  </si>
  <si>
    <t>veintiocho</t>
  </si>
  <si>
    <t>veintisiete</t>
  </si>
  <si>
    <t>veintiseis</t>
  </si>
  <si>
    <t>Veinticinco</t>
  </si>
  <si>
    <t>veinticuatro</t>
  </si>
  <si>
    <t>veintitres</t>
  </si>
  <si>
    <t>veintidos</t>
  </si>
  <si>
    <t>veintiuno</t>
  </si>
  <si>
    <t>Veinte</t>
  </si>
  <si>
    <t>diecinueve</t>
  </si>
  <si>
    <t>Dieciocho</t>
  </si>
  <si>
    <t>diecisiete</t>
  </si>
  <si>
    <t>dieciseis</t>
  </si>
  <si>
    <t>quince</t>
  </si>
  <si>
    <t>catorce</t>
  </si>
  <si>
    <t>trece</t>
  </si>
  <si>
    <t>doce</t>
  </si>
  <si>
    <t>once</t>
  </si>
  <si>
    <t>diez</t>
  </si>
  <si>
    <t>nueve</t>
  </si>
  <si>
    <t>ocho</t>
  </si>
  <si>
    <t>siete</t>
  </si>
  <si>
    <t>seis</t>
  </si>
  <si>
    <t>cinco</t>
  </si>
  <si>
    <t>cuatro</t>
  </si>
  <si>
    <t>tres</t>
  </si>
  <si>
    <t>dos</t>
  </si>
  <si>
    <t>un</t>
  </si>
  <si>
    <t>LETRA</t>
  </si>
  <si>
    <t>NUMERO</t>
  </si>
  <si>
    <t xml:space="preserve">decenas </t>
  </si>
  <si>
    <t>DECENAS</t>
  </si>
  <si>
    <t xml:space="preserve">cientos </t>
  </si>
  <si>
    <t>CIENTOS</t>
  </si>
  <si>
    <t>diez miles</t>
  </si>
  <si>
    <t>DMILES</t>
  </si>
  <si>
    <t>cien miles</t>
  </si>
  <si>
    <t>CMILES</t>
  </si>
  <si>
    <t>decenas de millones</t>
  </si>
  <si>
    <t>Dmillon</t>
  </si>
  <si>
    <t>cientos de millones</t>
  </si>
  <si>
    <t>Cmillon</t>
  </si>
  <si>
    <t xml:space="preserve">por concepto de la Pensión alimentaria correspondiente a la Participación </t>
  </si>
  <si>
    <t>Pensión</t>
  </si>
  <si>
    <t>CACT020611QK1</t>
  </si>
  <si>
    <t>Impuesto sobre la renta</t>
  </si>
  <si>
    <t>Neto a Pagar</t>
  </si>
  <si>
    <t>Otros Descuentos</t>
  </si>
  <si>
    <t>GOMA9808171E4</t>
  </si>
  <si>
    <t>TUSA9710149G3</t>
  </si>
  <si>
    <t>HUGV991130HY6</t>
  </si>
  <si>
    <t>EENB920407M58</t>
  </si>
  <si>
    <t>GARS640104264</t>
  </si>
  <si>
    <t>PEBG680510V92</t>
  </si>
  <si>
    <t>PALL621212KJ1</t>
  </si>
  <si>
    <t>TEBE6509185K8</t>
  </si>
  <si>
    <t>SAEJ640619RZ6</t>
  </si>
  <si>
    <t>HEMJ600211RZ4</t>
  </si>
  <si>
    <t>SAEJ620927AT7</t>
  </si>
  <si>
    <t>PEPF6412227S0</t>
  </si>
  <si>
    <t>TEBB641009RR9</t>
  </si>
  <si>
    <t>MEAX6503055S2</t>
  </si>
  <si>
    <t>CUCL6412198K9</t>
  </si>
  <si>
    <t>CUCF650830S37</t>
  </si>
  <si>
    <t>NUTA650226C34</t>
  </si>
  <si>
    <t>VAGJ750212C44</t>
  </si>
  <si>
    <t>HETC651006659</t>
  </si>
  <si>
    <t>OION700501F35</t>
  </si>
  <si>
    <t>FISG690924NW1</t>
  </si>
  <si>
    <t>ROVB720913ED9</t>
  </si>
  <si>
    <t>FEBI6502206EA</t>
  </si>
  <si>
    <t>GOVJ650109H81</t>
  </si>
  <si>
    <t>EIVH630316HK8</t>
  </si>
  <si>
    <t>GACG6510014B0</t>
  </si>
  <si>
    <t>AAAM610113BT1</t>
  </si>
  <si>
    <t>AUOA630122485</t>
  </si>
  <si>
    <t>GACM640815PY3</t>
  </si>
  <si>
    <t>HEMM641002NJ8</t>
  </si>
  <si>
    <t>AUMR630929LV2</t>
  </si>
  <si>
    <t>HEAM6505123R3</t>
  </si>
  <si>
    <t>AANA621217IR1</t>
  </si>
  <si>
    <t>IABM6210254E5</t>
  </si>
  <si>
    <t>SAHL7410166H1</t>
  </si>
  <si>
    <t>SOGS5812029Z8</t>
  </si>
  <si>
    <t>REGC850523R37</t>
  </si>
  <si>
    <t>TOMA831024NF5</t>
  </si>
  <si>
    <t>RODD791210LV9</t>
  </si>
  <si>
    <t>GOPP900723E96</t>
  </si>
  <si>
    <t>HERD631030V94</t>
  </si>
  <si>
    <t>FOAG881212RL8</t>
  </si>
  <si>
    <t>VAFA891224PE4</t>
  </si>
  <si>
    <t>TEJE890616AD5</t>
  </si>
  <si>
    <t>GOGM9010283C0</t>
  </si>
  <si>
    <t>CUAL930302KUA</t>
  </si>
  <si>
    <t>CAFM811014RI2</t>
  </si>
  <si>
    <t>LUOK950708RT4</t>
  </si>
  <si>
    <t>VEOD8306119W9</t>
  </si>
  <si>
    <t>MAOA881205FV2</t>
  </si>
  <si>
    <t>VIDL620819RC2</t>
  </si>
  <si>
    <t>MUGS811122BE2</t>
  </si>
  <si>
    <t>MAGE871228F36</t>
  </si>
  <si>
    <t>SAFS731125872</t>
  </si>
  <si>
    <t>REFE8302099Y0</t>
  </si>
  <si>
    <t>GUUC890830EQ9</t>
  </si>
  <si>
    <t>MACM850228F50</t>
  </si>
  <si>
    <t>AIVC930610FX1</t>
  </si>
  <si>
    <t>LEBJ870316Q39</t>
  </si>
  <si>
    <t>CAOS901209HG7</t>
  </si>
  <si>
    <t>HEMD950916J95</t>
  </si>
  <si>
    <t>EIVG740722J43</t>
  </si>
  <si>
    <t>SAGJ860702D9A</t>
  </si>
  <si>
    <t>VAMB870610IS8</t>
  </si>
  <si>
    <t>PAJA940219DR6</t>
  </si>
  <si>
    <t>MASM971230CB3</t>
  </si>
  <si>
    <t>RAZJ910125EC4</t>
  </si>
  <si>
    <t>AITK901023BQ5</t>
  </si>
  <si>
    <t>AEAK931005UE8</t>
  </si>
  <si>
    <t>HUVI890902T5A</t>
  </si>
  <si>
    <t>GUHM941106LZ4</t>
  </si>
  <si>
    <t>ZAAM860325NT6</t>
  </si>
  <si>
    <t>ROMC9012154M3</t>
  </si>
  <si>
    <t>MEQG981008Q44</t>
  </si>
  <si>
    <t>AAGV971024148</t>
  </si>
  <si>
    <t>LIPA6307162Y0</t>
  </si>
  <si>
    <t>VAGS900103BWA</t>
  </si>
  <si>
    <t>FOOA780816225</t>
  </si>
  <si>
    <t>LERV941210ET1</t>
  </si>
  <si>
    <t>MIRV9101072D2</t>
  </si>
  <si>
    <t>SACA930609LZ4</t>
  </si>
  <si>
    <t>TIMS951115CS6</t>
  </si>
  <si>
    <t>AAMD850929126</t>
  </si>
  <si>
    <t>EARA970115CX8</t>
  </si>
  <si>
    <t>GAVR8811272W2</t>
  </si>
  <si>
    <t>EIRJ890215TWA</t>
  </si>
  <si>
    <t>PEPO001022GX5</t>
  </si>
  <si>
    <t>JESA840825V42</t>
  </si>
  <si>
    <t>SAGB810911RSA</t>
  </si>
  <si>
    <t>SABL94052294A</t>
  </si>
  <si>
    <t>PAEM791024JL1</t>
  </si>
  <si>
    <t>RARA88122112A</t>
  </si>
  <si>
    <t>AAME850807MZA</t>
  </si>
  <si>
    <t>JEML970529J4A</t>
  </si>
  <si>
    <t>PIJG901018970</t>
  </si>
  <si>
    <t>GUCA950526276</t>
  </si>
  <si>
    <t>HELK870201EA8</t>
  </si>
  <si>
    <t>RORB9906141I0</t>
  </si>
  <si>
    <t>HIPY9409196Z4</t>
  </si>
  <si>
    <t>REAE840728J74</t>
  </si>
  <si>
    <t>COAR841106283</t>
  </si>
  <si>
    <t>SAVC961128LZA</t>
  </si>
  <si>
    <t>MUNA930624AD9</t>
  </si>
  <si>
    <t>GAAC830313C36</t>
  </si>
  <si>
    <t>AIZD9905139Z6</t>
  </si>
  <si>
    <t>MEZV860214KDA</t>
  </si>
  <si>
    <t>POMS9302108H3</t>
  </si>
  <si>
    <t>MAGS940221E38</t>
  </si>
  <si>
    <t>LORK840830A41</t>
  </si>
  <si>
    <t>FOPM790814KW0</t>
  </si>
  <si>
    <t>VATD970505G36</t>
  </si>
  <si>
    <t>LOFA9812063Q0</t>
  </si>
  <si>
    <t>SITI900922971</t>
  </si>
  <si>
    <t>CULE971117CK8</t>
  </si>
  <si>
    <t>DUMS6807038H6</t>
  </si>
  <si>
    <t>VESM980623JU7</t>
  </si>
  <si>
    <t>GACM910602273</t>
  </si>
  <si>
    <t>NADL791210MQ5</t>
  </si>
  <si>
    <t>REFS930717E95</t>
  </si>
  <si>
    <t>ROPE940110FL8</t>
  </si>
  <si>
    <t>CABG8210256I1</t>
  </si>
  <si>
    <t>MEVD730326C51</t>
  </si>
  <si>
    <t>PEOM810704MU9</t>
  </si>
  <si>
    <t>MOGE700705TI2</t>
  </si>
  <si>
    <t>MAML910727UG3</t>
  </si>
  <si>
    <t>CARM941209G2A</t>
  </si>
  <si>
    <t>VIPM0012204X7</t>
  </si>
  <si>
    <t>DOMA841011DK2</t>
  </si>
  <si>
    <t>CAVD920311939</t>
  </si>
  <si>
    <t>OEAA8105152T9</t>
  </si>
  <si>
    <t>HEAL790702RA3</t>
  </si>
  <si>
    <t>AEMM750323UM5</t>
  </si>
  <si>
    <t>PILG940402IU4</t>
  </si>
  <si>
    <t>FOQL970806CN5</t>
  </si>
  <si>
    <t>AACA860409K63</t>
  </si>
  <si>
    <t>CACD961114J52</t>
  </si>
  <si>
    <t>CACJ990109P33</t>
  </si>
  <si>
    <t>PESA891016C11</t>
  </si>
  <si>
    <t>HERO800318HLA</t>
  </si>
  <si>
    <t>CAPD961107H94</t>
  </si>
  <si>
    <t>AESF7605029G4</t>
  </si>
  <si>
    <t>GAOV020812CE3</t>
  </si>
  <si>
    <t>TIRL780123QN2</t>
  </si>
  <si>
    <t>FOAL930810PL7</t>
  </si>
  <si>
    <t>SIMM940624886</t>
  </si>
  <si>
    <t>GALJ891121HX6</t>
  </si>
  <si>
    <t>RIME9907182C8</t>
  </si>
  <si>
    <t>JUGP780328389</t>
  </si>
  <si>
    <t>VARE9811134L8</t>
  </si>
  <si>
    <t>DALN950305FE8</t>
  </si>
  <si>
    <t>VILL870629HS5</t>
  </si>
  <si>
    <t>EIVS890302CS5</t>
  </si>
  <si>
    <t>RUSM960317KK7</t>
  </si>
  <si>
    <t>GOMM730111NL5</t>
  </si>
  <si>
    <t>VIEJ940904GL5</t>
  </si>
  <si>
    <t>ROBI910329B12</t>
  </si>
  <si>
    <t>SAMR7804033X6</t>
  </si>
  <si>
    <t>MARM741228GC4</t>
  </si>
  <si>
    <t>AEPV830908QBA</t>
  </si>
  <si>
    <t>SOCP7701261L3</t>
  </si>
  <si>
    <t>JUHD960512TZ6</t>
  </si>
  <si>
    <t>CUMG771105TC3</t>
  </si>
  <si>
    <t>CAMJ750711TV7</t>
  </si>
  <si>
    <t>PAHJ840430877</t>
  </si>
  <si>
    <t>MOLA87111798A</t>
  </si>
  <si>
    <t>RAOR810317DK5</t>
  </si>
  <si>
    <t>SAGA000526F5A</t>
  </si>
  <si>
    <t>AACL761218132</t>
  </si>
  <si>
    <t>COLR971206LB0</t>
  </si>
  <si>
    <t>MEBE960503HGA</t>
  </si>
  <si>
    <t>TOBD7612288Y3</t>
  </si>
  <si>
    <t>SAAE000224V69</t>
  </si>
  <si>
    <t>MAAE700625HM0</t>
  </si>
  <si>
    <t>AUSA831228C91</t>
  </si>
  <si>
    <t>PEBG820330EW7</t>
  </si>
  <si>
    <t>AICV910718TG1</t>
  </si>
  <si>
    <t>MEHE711026QX3</t>
  </si>
  <si>
    <t>VAGL781021LM0</t>
  </si>
  <si>
    <t>VIVS970531399</t>
  </si>
  <si>
    <t>LODV940912GL3</t>
  </si>
  <si>
    <t>RAVF821203GQ3</t>
  </si>
  <si>
    <t>NAZG690326B88</t>
  </si>
  <si>
    <t>GOGA750908995</t>
  </si>
  <si>
    <t>MOBD990620HW2</t>
  </si>
  <si>
    <t>CAEE820122FJ5</t>
  </si>
  <si>
    <t>PEGJ770308MP7</t>
  </si>
  <si>
    <t>FAGN770728MW0</t>
  </si>
  <si>
    <t>MOSA9604259T1</t>
  </si>
  <si>
    <t>AERE990506C95</t>
  </si>
  <si>
    <t>MUIV931205LDA</t>
  </si>
  <si>
    <t>CUVN830722RYA</t>
  </si>
  <si>
    <t>IAMV940918UY4</t>
  </si>
  <si>
    <t>MARL000326UE3</t>
  </si>
  <si>
    <t>GOGE900814EJ2</t>
  </si>
  <si>
    <t>GASJ800104SP8</t>
  </si>
  <si>
    <t>HEMC7006059K9</t>
  </si>
  <si>
    <t>HEMS001101QE9</t>
  </si>
  <si>
    <t>AATM860410M91</t>
  </si>
  <si>
    <t>LEGS711120MI8</t>
  </si>
  <si>
    <t>SARP980215PT1</t>
  </si>
  <si>
    <t>ROMN020707727</t>
  </si>
  <si>
    <t>AIRL800516J39</t>
  </si>
  <si>
    <t>HESC760304TU8</t>
  </si>
  <si>
    <t>VAMA790428TF0</t>
  </si>
  <si>
    <t>MOTD661221K88</t>
  </si>
  <si>
    <t>SAAG7107319L0</t>
  </si>
  <si>
    <t>AUEL761027AU8</t>
  </si>
  <si>
    <t>AAMD630601P23</t>
  </si>
  <si>
    <t>DOMG830622B61</t>
  </si>
  <si>
    <t>SEAR790331R59</t>
  </si>
  <si>
    <t>FERC790809IE8</t>
  </si>
  <si>
    <t>AACD771006J23</t>
  </si>
  <si>
    <t>AEPA640806QG2</t>
  </si>
  <si>
    <t>VEEA791107V95</t>
  </si>
  <si>
    <t>MASM701102390</t>
  </si>
  <si>
    <t>CEMS791029E54</t>
  </si>
  <si>
    <t>GERD650404KI1</t>
  </si>
  <si>
    <t>AEGJ650728HS6</t>
  </si>
  <si>
    <t>BERJ820919MV0</t>
  </si>
  <si>
    <t>CARM650904PL1</t>
  </si>
  <si>
    <t>BAPM781112320</t>
  </si>
  <si>
    <t>FOPE640814FE6</t>
  </si>
  <si>
    <t>LUSA830905QQ6</t>
  </si>
  <si>
    <t>ROPA7405221F6</t>
  </si>
  <si>
    <t>AALP791216HK8</t>
  </si>
  <si>
    <t>HEGN861113A63</t>
  </si>
  <si>
    <t>ROAA691229QA0</t>
  </si>
  <si>
    <t>DIDA800503AD5</t>
  </si>
  <si>
    <t>PERM790409TI9</t>
  </si>
  <si>
    <t>AEOD881209RT7</t>
  </si>
  <si>
    <t>NUAN900201TT7</t>
  </si>
  <si>
    <t>CORR8905098N7</t>
  </si>
  <si>
    <t>MOFR810306Q76</t>
  </si>
  <si>
    <t>VARO881008856</t>
  </si>
  <si>
    <t>AARN810814K12</t>
  </si>
  <si>
    <t>CALA651124PH6</t>
  </si>
  <si>
    <t>AEAZ801210LX6</t>
  </si>
  <si>
    <t>CUME610807UDA</t>
  </si>
  <si>
    <t>MAMJ711130LK5</t>
  </si>
  <si>
    <t>NAGO780123GQ9</t>
  </si>
  <si>
    <t>RAPE900924U7A</t>
  </si>
  <si>
    <t>HERD811021HF3</t>
  </si>
  <si>
    <t>correspondiente al ejercicio fiscal 2025 y que una vez descontado las siguientes retenciones legales que me corresponden:</t>
  </si>
  <si>
    <t>en las Utilidades de la Empresa correspondiente al ejercicio fiscal 2025 del(de la) trabajador(a):</t>
  </si>
  <si>
    <t xml:space="preserve">BANAMEX </t>
  </si>
  <si>
    <t xml:space="preserve">BANCOMEXT </t>
  </si>
  <si>
    <t xml:space="preserve">BANOBRAS </t>
  </si>
  <si>
    <t xml:space="preserve">BBVA BANCOMER </t>
  </si>
  <si>
    <t xml:space="preserve">SANTANDER </t>
  </si>
  <si>
    <t xml:space="preserve">BANJERCITO </t>
  </si>
  <si>
    <t xml:space="preserve">HSBC </t>
  </si>
  <si>
    <t xml:space="preserve">BAJIO </t>
  </si>
  <si>
    <t xml:space="preserve">IXE </t>
  </si>
  <si>
    <t xml:space="preserve">INBURSA </t>
  </si>
  <si>
    <t xml:space="preserve">INTERACCIONES </t>
  </si>
  <si>
    <t xml:space="preserve">MIFEL </t>
  </si>
  <si>
    <t xml:space="preserve">SCOTIABANK </t>
  </si>
  <si>
    <t xml:space="preserve">BANREGIO </t>
  </si>
  <si>
    <t xml:space="preserve">INVEX </t>
  </si>
  <si>
    <t xml:space="preserve">BANSI </t>
  </si>
  <si>
    <t xml:space="preserve">AFIRME </t>
  </si>
  <si>
    <t xml:space="preserve">BANORTE </t>
  </si>
  <si>
    <t xml:space="preserve">THE ROYAL BANK </t>
  </si>
  <si>
    <t xml:space="preserve">AMERICAN EXPRESS </t>
  </si>
  <si>
    <t xml:space="preserve">BAMSA </t>
  </si>
  <si>
    <t xml:space="preserve">TOKYO </t>
  </si>
  <si>
    <t xml:space="preserve">JP MORGAN </t>
  </si>
  <si>
    <t xml:space="preserve">BMONEX </t>
  </si>
  <si>
    <t xml:space="preserve">VE POR MAS </t>
  </si>
  <si>
    <t xml:space="preserve">ING </t>
  </si>
  <si>
    <t xml:space="preserve">DEUTSCHE </t>
  </si>
  <si>
    <t xml:space="preserve">CREDIT SUISSE </t>
  </si>
  <si>
    <t xml:space="preserve">AZTECA </t>
  </si>
  <si>
    <t xml:space="preserve">AUTOFIN </t>
  </si>
  <si>
    <t xml:space="preserve">BARCLAYS </t>
  </si>
  <si>
    <t xml:space="preserve">COMPARTAMOS </t>
  </si>
  <si>
    <t xml:space="preserve">BANCO FAMSA </t>
  </si>
  <si>
    <t xml:space="preserve">BMULTIVA </t>
  </si>
  <si>
    <t xml:space="preserve">ACTINVER </t>
  </si>
  <si>
    <t xml:space="preserve">WAL-MART </t>
  </si>
  <si>
    <t xml:space="preserve">NAFIN </t>
  </si>
  <si>
    <t xml:space="preserve">INTERBANCO </t>
  </si>
  <si>
    <t xml:space="preserve">BANCOPPEL </t>
  </si>
  <si>
    <t xml:space="preserve">ABC CAPITAL </t>
  </si>
  <si>
    <t xml:space="preserve">UBS BANK </t>
  </si>
  <si>
    <t xml:space="preserve">CONSUBANCO </t>
  </si>
  <si>
    <t xml:space="preserve">VOLKSWAGEN </t>
  </si>
  <si>
    <t xml:space="preserve">CIBANCO </t>
  </si>
  <si>
    <t xml:space="preserve">BBASE </t>
  </si>
  <si>
    <t xml:space="preserve">BANSEFI </t>
  </si>
  <si>
    <t xml:space="preserve">HIPOTECARIA FEDERAL </t>
  </si>
  <si>
    <t xml:space="preserve">MONEXCB </t>
  </si>
  <si>
    <t xml:space="preserve">GBM </t>
  </si>
  <si>
    <t xml:space="preserve">MASARI </t>
  </si>
  <si>
    <t xml:space="preserve">VALUE </t>
  </si>
  <si>
    <t xml:space="preserve">ESTRUCTURADORES </t>
  </si>
  <si>
    <t xml:space="preserve">TIBER </t>
  </si>
  <si>
    <t xml:space="preserve">VECTOR </t>
  </si>
  <si>
    <t xml:space="preserve">B&amp;B </t>
  </si>
  <si>
    <t xml:space="preserve">ACCIVAL </t>
  </si>
  <si>
    <t xml:space="preserve">MERRILL LYNCH </t>
  </si>
  <si>
    <t xml:space="preserve">FINAMEX </t>
  </si>
  <si>
    <t xml:space="preserve">VALMEX </t>
  </si>
  <si>
    <t xml:space="preserve">UNICA </t>
  </si>
  <si>
    <t xml:space="preserve">MAPFRE </t>
  </si>
  <si>
    <t xml:space="preserve">PROFUTURO </t>
  </si>
  <si>
    <t xml:space="preserve">CB ACTINVER </t>
  </si>
  <si>
    <t xml:space="preserve">OACTIN </t>
  </si>
  <si>
    <t xml:space="preserve">SKANDIA </t>
  </si>
  <si>
    <t xml:space="preserve">CBDEUTSCHE </t>
  </si>
  <si>
    <t xml:space="preserve">ZURICH </t>
  </si>
  <si>
    <t xml:space="preserve">ZURICHVI </t>
  </si>
  <si>
    <t xml:space="preserve">SU CASITA </t>
  </si>
  <si>
    <t xml:space="preserve">CB INTERCAM </t>
  </si>
  <si>
    <t xml:space="preserve">CI BOLSA </t>
  </si>
  <si>
    <t xml:space="preserve">BULLTICK CB </t>
  </si>
  <si>
    <t xml:space="preserve">STERLING </t>
  </si>
  <si>
    <t xml:space="preserve">FINCOMUN </t>
  </si>
  <si>
    <t xml:space="preserve">HDI SEGUROS </t>
  </si>
  <si>
    <t xml:space="preserve">ORDER </t>
  </si>
  <si>
    <t xml:space="preserve">AKALA </t>
  </si>
  <si>
    <t xml:space="preserve">CB JPMORGAN </t>
  </si>
  <si>
    <t xml:space="preserve">REFORMA </t>
  </si>
  <si>
    <t xml:space="preserve">STP </t>
  </si>
  <si>
    <t xml:space="preserve">TELECOMM </t>
  </si>
  <si>
    <t xml:space="preserve">EVERCORE </t>
  </si>
  <si>
    <t xml:space="preserve">SEGMTY </t>
  </si>
  <si>
    <t xml:space="preserve">ASEA </t>
  </si>
  <si>
    <t xml:space="preserve">KUSPIT </t>
  </si>
  <si>
    <t xml:space="preserve">SOFIEXPRESS </t>
  </si>
  <si>
    <t xml:space="preserve">UNAGRA </t>
  </si>
  <si>
    <t xml:space="preserve">OPCIONES </t>
  </si>
  <si>
    <t xml:space="preserve">EMPRESARIALES </t>
  </si>
  <si>
    <t xml:space="preserve">DEL NOROESTE </t>
  </si>
  <si>
    <t xml:space="preserve">CLS </t>
  </si>
  <si>
    <t xml:space="preserve">INDEVAL </t>
  </si>
  <si>
    <t xml:space="preserve">LIBERTAD </t>
  </si>
  <si>
    <t xml:space="preserve">OTROS </t>
  </si>
  <si>
    <t>NUBANK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</si>
</sst>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F800]dddd\,\ mmmm\ dd\,\ yyyy"/>
    <numFmt numFmtId="165" formatCode="000\-0\-00\-00\-00"/>
    <numFmt numFmtId="166" formatCode="&quot;N$&quot;#,##0_);\(&quot;N$&quot;#,##0\)"/>
    <numFmt numFmtId="167" formatCode="&quot;$&quot;#,##0.00\ ;\(&quot;$&quot;#,##0.00\)"/>
    <numFmt numFmtId="168" formatCode="_-[$€-2]* #,##0.00_-;\-[$€-2]* #,##0.00_-;_-[$€-2]* &quot;-&quot;??_-"/>
    <numFmt numFmtId="169" formatCode="_(&quot;N$&quot;* #,##0.00_);_(&quot;N$&quot;* \(#,##0.00\);_(&quot;N$&quot;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i/>
      <sz val="8"/>
      <color indexed="8"/>
      <name val="Calibri"/>
      <family val="2"/>
    </font>
    <font>
      <b/>
      <sz val="11"/>
      <color indexed="8"/>
      <name val="Calibri"/>
      <family val="2"/>
    </font>
    <font>
      <i/>
      <sz val="9"/>
      <color indexed="8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0"/>
      <color indexed="10"/>
      <name val="Courier"/>
    </font>
    <font>
      <b/>
      <sz val="10"/>
      <color indexed="12"/>
      <name val="Courie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MS Sans Serif"/>
    </font>
    <font>
      <u/>
      <sz val="10"/>
      <color theme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1"/>
      <color indexed="51"/>
      <name val="Calibri"/>
      <family val="2"/>
    </font>
    <font>
      <sz val="11"/>
      <color indexed="5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sz val="11"/>
      <color theme="1"/>
      <name val="Arial"/>
      <family val="2"/>
    </font>
    <font>
      <b/>
      <sz val="18"/>
      <color theme="3"/>
      <name val="Calibri Light"/>
      <family val="2"/>
      <scheme val="major"/>
    </font>
  </fonts>
  <fills count="3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2"/>
      </patternFill>
    </fill>
    <fill>
      <patternFill patternType="solid">
        <fgColor indexed="45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52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9" fillId="0" borderId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18" borderId="0" applyNumberFormat="0" applyBorder="0" applyAlignment="0" applyProtection="0"/>
    <xf numFmtId="0" fontId="22" fillId="24" borderId="0" applyNumberFormat="0" applyBorder="0" applyAlignment="0" applyProtection="0"/>
    <xf numFmtId="0" fontId="22" fillId="23" borderId="0" applyNumberFormat="0" applyBorder="0" applyAlignment="0" applyProtection="0"/>
    <xf numFmtId="0" fontId="22" fillId="25" borderId="0" applyNumberFormat="0" applyBorder="0" applyAlignment="0" applyProtection="0"/>
    <xf numFmtId="0" fontId="22" fillId="18" borderId="0" applyNumberFormat="0" applyBorder="0" applyAlignment="0" applyProtection="0"/>
    <xf numFmtId="0" fontId="23" fillId="21" borderId="0" applyNumberFormat="0" applyBorder="0" applyAlignment="0" applyProtection="0"/>
    <xf numFmtId="0" fontId="30" fillId="19" borderId="24" applyNumberFormat="0" applyAlignment="0" applyProtection="0"/>
    <xf numFmtId="0" fontId="24" fillId="26" borderId="25" applyNumberFormat="0" applyAlignment="0" applyProtection="0"/>
    <xf numFmtId="0" fontId="31" fillId="0" borderId="26" applyNumberFormat="0" applyFill="0" applyAlignment="0" applyProtection="0"/>
    <xf numFmtId="0" fontId="32" fillId="0" borderId="0" applyNumberFormat="0" applyFill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27" borderId="0" applyNumberFormat="0" applyBorder="0" applyAlignment="0" applyProtection="0"/>
    <xf numFmtId="0" fontId="22" fillId="25" borderId="0" applyNumberFormat="0" applyBorder="0" applyAlignment="0" applyProtection="0"/>
    <xf numFmtId="0" fontId="22" fillId="30" borderId="0" applyNumberFormat="0" applyBorder="0" applyAlignment="0" applyProtection="0"/>
    <xf numFmtId="0" fontId="33" fillId="24" borderId="24" applyNumberFormat="0" applyAlignment="0" applyProtection="0"/>
    <xf numFmtId="168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5" fillId="31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24" borderId="0" applyNumberFormat="0" applyBorder="0" applyAlignment="0" applyProtection="0"/>
    <xf numFmtId="0" fontId="1" fillId="0" borderId="0"/>
    <xf numFmtId="0" fontId="9" fillId="0" borderId="0"/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9" fillId="0" borderId="0"/>
    <xf numFmtId="0" fontId="39" fillId="0" borderId="0"/>
    <xf numFmtId="0" fontId="39" fillId="0" borderId="0"/>
    <xf numFmtId="0" fontId="1" fillId="0" borderId="0"/>
    <xf numFmtId="0" fontId="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9" fillId="0" borderId="0"/>
    <xf numFmtId="0" fontId="1" fillId="0" borderId="0"/>
    <xf numFmtId="0" fontId="29" fillId="20" borderId="27" applyNumberFormat="0" applyFont="0" applyAlignment="0" applyProtection="0"/>
    <xf numFmtId="0" fontId="29" fillId="20" borderId="27" applyNumberFormat="0" applyFont="0" applyAlignment="0" applyProtection="0"/>
    <xf numFmtId="0" fontId="29" fillId="20" borderId="27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5" fillId="19" borderId="2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38" fillId="0" borderId="30" applyNumberFormat="0" applyFill="0" applyAlignment="0" applyProtection="0"/>
    <xf numFmtId="0" fontId="32" fillId="0" borderId="31" applyNumberFormat="0" applyFill="0" applyAlignment="0" applyProtection="0"/>
    <xf numFmtId="0" fontId="36" fillId="0" borderId="0" applyNumberFormat="0" applyFill="0" applyBorder="0" applyAlignment="0" applyProtection="0"/>
    <xf numFmtId="0" fontId="6" fillId="0" borderId="32" applyNumberFormat="0" applyFill="0" applyAlignment="0" applyProtection="0"/>
    <xf numFmtId="0" fontId="9" fillId="0" borderId="0"/>
    <xf numFmtId="0" fontId="9" fillId="0" borderId="0"/>
    <xf numFmtId="0" fontId="19" fillId="0" borderId="0" applyNumberForma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9" fillId="0" borderId="0"/>
    <xf numFmtId="0" fontId="9" fillId="0" borderId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4" borderId="0" applyNumberFormat="0" applyBorder="0" applyAlignment="0" applyProtection="0"/>
    <xf numFmtId="0" fontId="2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2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2" fillId="2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2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2" fillId="2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2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2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2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2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2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2" fillId="24" borderId="0" applyNumberFormat="0" applyBorder="0" applyAlignment="0" applyProtection="0"/>
    <xf numFmtId="0" fontId="1" fillId="15" borderId="0" applyNumberFormat="0" applyBorder="0" applyAlignment="0" applyProtection="0"/>
    <xf numFmtId="0" fontId="19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9" fillId="0" borderId="0"/>
    <xf numFmtId="0" fontId="1" fillId="3" borderId="23" applyNumberFormat="0" applyFont="0" applyAlignment="0" applyProtection="0"/>
    <xf numFmtId="0" fontId="29" fillId="20" borderId="27" applyNumberFormat="0" applyFont="0" applyAlignment="0" applyProtection="0"/>
    <xf numFmtId="0" fontId="1" fillId="3" borderId="23" applyNumberFormat="0" applyFont="0" applyAlignment="0" applyProtection="0"/>
    <xf numFmtId="0" fontId="29" fillId="20" borderId="27" applyNumberFormat="0" applyFont="0" applyAlignment="0" applyProtection="0"/>
    <xf numFmtId="0" fontId="1" fillId="3" borderId="23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5">
    <xf numFmtId="0" fontId="0" fillId="0" borderId="0" xfId="0"/>
    <xf numFmtId="44" fontId="6" fillId="0" borderId="0" xfId="1" applyFont="1" applyFill="1" applyBorder="1" applyAlignment="1" applyProtection="1"/>
    <xf numFmtId="0" fontId="9" fillId="0" borderId="0" xfId="2"/>
    <xf numFmtId="0" fontId="9" fillId="0" borderId="15" xfId="2" applyBorder="1"/>
    <xf numFmtId="0" fontId="9" fillId="0" borderId="16" xfId="2" applyBorder="1"/>
    <xf numFmtId="0" fontId="9" fillId="0" borderId="17" xfId="2" applyBorder="1" applyAlignment="1">
      <alignment horizontal="center"/>
    </xf>
    <xf numFmtId="0" fontId="9" fillId="0" borderId="18" xfId="2" applyBorder="1"/>
    <xf numFmtId="0" fontId="9" fillId="0" borderId="19" xfId="2" applyBorder="1" applyAlignment="1">
      <alignment horizontal="center"/>
    </xf>
    <xf numFmtId="0" fontId="9" fillId="0" borderId="19" xfId="2" applyBorder="1"/>
    <xf numFmtId="4" fontId="9" fillId="0" borderId="0" xfId="2" applyNumberFormat="1"/>
    <xf numFmtId="166" fontId="9" fillId="0" borderId="0" xfId="2" applyNumberFormat="1"/>
    <xf numFmtId="0" fontId="10" fillId="0" borderId="19" xfId="2" applyFont="1" applyBorder="1"/>
    <xf numFmtId="0" fontId="9" fillId="0" borderId="20" xfId="2" applyBorder="1"/>
    <xf numFmtId="0" fontId="9" fillId="0" borderId="21" xfId="2" applyBorder="1"/>
    <xf numFmtId="1" fontId="9" fillId="0" borderId="21" xfId="2" applyNumberFormat="1" applyBorder="1"/>
    <xf numFmtId="167" fontId="11" fillId="0" borderId="21" xfId="2" applyNumberFormat="1" applyFont="1" applyBorder="1"/>
    <xf numFmtId="0" fontId="9" fillId="0" borderId="22" xfId="2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6" fillId="0" borderId="0" xfId="0" applyNumberFormat="1" applyFont="1"/>
    <xf numFmtId="49" fontId="2" fillId="0" borderId="0" xfId="0" applyNumberFormat="1" applyFont="1" applyAlignment="1">
      <alignment horizontal="left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14" fontId="8" fillId="2" borderId="0" xfId="0" applyNumberFormat="1" applyFont="1" applyFill="1" applyProtection="1">
      <protection locked="0"/>
    </xf>
    <xf numFmtId="0" fontId="0" fillId="0" borderId="0" xfId="0" applyAlignment="1">
      <alignment horizontal="center" wrapText="1"/>
    </xf>
    <xf numFmtId="44" fontId="13" fillId="0" borderId="0" xfId="1" applyFont="1" applyAlignment="1">
      <alignment wrapText="1"/>
    </xf>
    <xf numFmtId="0" fontId="15" fillId="0" borderId="0" xfId="0" applyFont="1"/>
    <xf numFmtId="0" fontId="14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/>
    <xf numFmtId="43" fontId="0" fillId="0" borderId="0" xfId="0" applyNumberFormat="1"/>
    <xf numFmtId="0" fontId="3" fillId="0" borderId="0" xfId="0" applyFont="1" applyAlignment="1">
      <alignment horizontal="center"/>
    </xf>
    <xf numFmtId="14" fontId="12" fillId="2" borderId="0" xfId="0" applyNumberFormat="1" applyFont="1" applyFill="1" applyAlignment="1" applyProtection="1">
      <alignment horizontal="center"/>
      <protection locked="0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49" fontId="8" fillId="2" borderId="0" xfId="0" applyNumberFormat="1" applyFont="1" applyFill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8" fillId="2" borderId="0" xfId="0" applyNumberFormat="1" applyFont="1" applyFill="1" applyAlignment="1" applyProtection="1">
      <alignment horizontal="center" wrapText="1"/>
      <protection locked="0"/>
    </xf>
    <xf numFmtId="43" fontId="17" fillId="0" borderId="0" xfId="1" applyNumberFormat="1" applyFont="1" applyAlignment="1">
      <alignment horizontal="center" wrapText="1"/>
    </xf>
    <xf numFmtId="44" fontId="16" fillId="0" borderId="0" xfId="1" applyFont="1" applyFill="1" applyBorder="1" applyAlignment="1" applyProtection="1">
      <alignment horizontal="center"/>
    </xf>
    <xf numFmtId="0" fontId="6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165" fontId="6" fillId="2" borderId="12" xfId="0" applyNumberFormat="1" applyFont="1" applyFill="1" applyBorder="1" applyAlignment="1" applyProtection="1">
      <alignment horizontal="center"/>
      <protection locked="0"/>
    </xf>
    <xf numFmtId="165" fontId="6" fillId="2" borderId="13" xfId="0" applyNumberFormat="1" applyFont="1" applyFill="1" applyBorder="1" applyAlignment="1" applyProtection="1">
      <alignment horizontal="center"/>
      <protection locked="0"/>
    </xf>
    <xf numFmtId="165" fontId="6" fillId="2" borderId="14" xfId="0" applyNumberFormat="1" applyFont="1" applyFill="1" applyBorder="1" applyAlignment="1" applyProtection="1">
      <alignment horizontal="center"/>
      <protection locked="0"/>
    </xf>
    <xf numFmtId="49" fontId="12" fillId="2" borderId="0" xfId="0" applyNumberFormat="1" applyFont="1" applyFill="1" applyAlignment="1">
      <alignment horizontal="center"/>
    </xf>
    <xf numFmtId="14" fontId="8" fillId="2" borderId="0" xfId="0" applyNumberFormat="1" applyFont="1" applyFill="1" applyAlignment="1" applyProtection="1">
      <alignment horizontal="center"/>
      <protection locked="0"/>
    </xf>
  </cellXfs>
  <cellStyles count="552">
    <cellStyle name="20% - Énfasis1 2" xfId="20" xr:uid="{527B4F0A-4191-4EF7-86DD-7102ACB97FA2}"/>
    <cellStyle name="20% - Énfasis1 2 2" xfId="176" xr:uid="{0599E6AC-FA2A-4D30-9BE5-5DC7C34F224C}"/>
    <cellStyle name="20% - Énfasis1 2 3" xfId="175" xr:uid="{C4837910-3A01-41F4-B20C-32E0C595AAFF}"/>
    <cellStyle name="20% - Énfasis1 3" xfId="177" xr:uid="{922BB271-043C-4305-8163-C18228E3D7C1}"/>
    <cellStyle name="20% - Énfasis2 2" xfId="21" xr:uid="{3B9E5E2E-0FF2-40B3-9047-B2C35B615A05}"/>
    <cellStyle name="20% - Énfasis2 2 2" xfId="179" xr:uid="{E5DF2067-E265-4A83-8CAA-BA82957EF723}"/>
    <cellStyle name="20% - Énfasis2 2 3" xfId="178" xr:uid="{3FF4C721-D286-41DC-8CC3-69BCD1CC4F1C}"/>
    <cellStyle name="20% - Énfasis2 3" xfId="180" xr:uid="{0C99E2C5-1EF0-4072-A79E-16C1C3DE75D9}"/>
    <cellStyle name="20% - Énfasis3 2" xfId="22" xr:uid="{C52D8E9E-592A-4B59-8806-1F0021173062}"/>
    <cellStyle name="20% - Énfasis3 2 2" xfId="182" xr:uid="{C8BD1CDC-A229-423B-88A8-BF0E424D9FD8}"/>
    <cellStyle name="20% - Énfasis3 2 3" xfId="181" xr:uid="{D8E55889-029D-434E-92EB-7C7C4E4B9460}"/>
    <cellStyle name="20% - Énfasis3 3" xfId="183" xr:uid="{60C247B7-3BEB-482F-A0F5-F606ECD8DF8F}"/>
    <cellStyle name="20% - Énfasis4 2" xfId="23" xr:uid="{42A34605-6C79-42DD-94A0-FBF38D1CD325}"/>
    <cellStyle name="20% - Énfasis4 2 2" xfId="185" xr:uid="{0125C55A-D953-4E14-914E-AC90C90DD896}"/>
    <cellStyle name="20% - Énfasis4 2 3" xfId="184" xr:uid="{6A2CDA87-A509-4E8A-AEFE-3F8782CC8186}"/>
    <cellStyle name="20% - Énfasis4 3" xfId="186" xr:uid="{D2E40606-86FC-44F9-8DEB-69462B271689}"/>
    <cellStyle name="20% - Énfasis5 2" xfId="24" xr:uid="{22E1A5C9-5C4F-40AF-A8C4-D2796DD61C47}"/>
    <cellStyle name="20% - Énfasis5 2 2" xfId="188" xr:uid="{08207C59-A04C-452A-87C6-4659F6AD637C}"/>
    <cellStyle name="20% - Énfasis5 2 3" xfId="187" xr:uid="{DB68EC0A-1550-4388-B946-B22061764AB4}"/>
    <cellStyle name="20% - Énfasis5 3" xfId="189" xr:uid="{814C70FA-D745-4138-8DD8-588FF2AF7CFD}"/>
    <cellStyle name="20% - Énfasis6 2" xfId="25" xr:uid="{6E8950AD-E6C5-4E06-87B2-5FDB0C4F263E}"/>
    <cellStyle name="20% - Énfasis6 2 2" xfId="191" xr:uid="{2C4C7EB7-B07D-4949-B281-8FE3188F310B}"/>
    <cellStyle name="20% - Énfasis6 2 3" xfId="190" xr:uid="{B83D8209-320C-4218-B33E-6E63869F18D3}"/>
    <cellStyle name="20% - Énfasis6 3" xfId="192" xr:uid="{2FB4A876-1494-43B7-A49E-9566A4794A51}"/>
    <cellStyle name="40% - Énfasis1 2" xfId="26" xr:uid="{D996202D-1DC3-46B1-8E99-6076BC6A50C7}"/>
    <cellStyle name="40% - Énfasis1 2 2" xfId="194" xr:uid="{0B3C1D66-6EE5-4504-ADA0-B8537670AFC6}"/>
    <cellStyle name="40% - Énfasis1 2 3" xfId="193" xr:uid="{8C7E1895-8F2C-4984-A0CB-8EE2C5510B0E}"/>
    <cellStyle name="40% - Énfasis1 3" xfId="195" xr:uid="{A30FA4B0-E503-4C12-81C5-D2808E939142}"/>
    <cellStyle name="40% - Énfasis2 2" xfId="27" xr:uid="{A95AA874-D4B7-484F-9B85-8183C09FBC90}"/>
    <cellStyle name="40% - Énfasis2 2 2" xfId="197" xr:uid="{3CCF9F1A-A5FC-409B-A087-7E93DC0EBCC3}"/>
    <cellStyle name="40% - Énfasis2 2 3" xfId="196" xr:uid="{07B9C1B1-B276-45F4-B8D0-BDE74155ABD7}"/>
    <cellStyle name="40% - Énfasis2 3" xfId="198" xr:uid="{9D7B59F1-A879-4051-8FF9-3A8B1826ABB6}"/>
    <cellStyle name="40% - Énfasis3 2" xfId="28" xr:uid="{ECDE8FA5-DDE8-47C6-A4D7-25AD5AF4D2CC}"/>
    <cellStyle name="40% - Énfasis3 2 2" xfId="200" xr:uid="{16BBC268-4872-4DC1-9EEF-8249713A3B56}"/>
    <cellStyle name="40% - Énfasis3 2 3" xfId="199" xr:uid="{18BA7FA2-D072-4327-8FEE-34892506A632}"/>
    <cellStyle name="40% - Énfasis3 3" xfId="201" xr:uid="{5BC79426-5203-4A06-9DDD-EA8E3627D7D2}"/>
    <cellStyle name="40% - Énfasis4 2" xfId="29" xr:uid="{4C94F160-3D36-4757-A38D-C8B388DCD051}"/>
    <cellStyle name="40% - Énfasis4 2 2" xfId="203" xr:uid="{F3E2CBF8-9A70-44BB-945B-F1842F758DD8}"/>
    <cellStyle name="40% - Énfasis4 2 3" xfId="202" xr:uid="{A88969BD-E7D9-4E9B-A230-E6D4CEBF10BA}"/>
    <cellStyle name="40% - Énfasis4 3" xfId="204" xr:uid="{B4DB1954-4E6D-4BDD-AF6E-927B0A8C2522}"/>
    <cellStyle name="40% - Énfasis5 2" xfId="30" xr:uid="{785C9CA0-3509-405F-A640-DB9E973C3161}"/>
    <cellStyle name="40% - Énfasis5 2 2" xfId="206" xr:uid="{BE56D0C4-CA33-4265-AE10-386DA13F954F}"/>
    <cellStyle name="40% - Énfasis5 2 3" xfId="205" xr:uid="{701E4256-7062-499E-A87F-66FA6B3B22F7}"/>
    <cellStyle name="40% - Énfasis5 3" xfId="207" xr:uid="{C6793370-43C0-4A38-8D47-54F0F31E0EF5}"/>
    <cellStyle name="40% - Énfasis6 2" xfId="31" xr:uid="{F52D9819-79E0-48DC-8B7B-8674BE371748}"/>
    <cellStyle name="40% - Énfasis6 2 2" xfId="209" xr:uid="{E60CFFAE-276E-4144-B6A7-A91E2A955E79}"/>
    <cellStyle name="40% - Énfasis6 2 3" xfId="208" xr:uid="{06C1A8B9-3335-4469-AB3E-98DEF5795654}"/>
    <cellStyle name="40% - Énfasis6 3" xfId="210" xr:uid="{5F1E4C13-11F6-49A8-9403-C6D5566F9085}"/>
    <cellStyle name="60% - Énfasis1 2" xfId="32" xr:uid="{80EFE8D4-3DD5-4203-8EB2-E3F122BF7527}"/>
    <cellStyle name="60% - Énfasis2 2" xfId="33" xr:uid="{971619DE-25A4-4BD6-8B46-09800C1C24E9}"/>
    <cellStyle name="60% - Énfasis3 2" xfId="34" xr:uid="{6AB5138D-09F6-44E2-88BC-4211AF31ED8F}"/>
    <cellStyle name="60% - Énfasis4 2" xfId="35" xr:uid="{D91F19AF-4283-465D-981A-8ACF8AE610D6}"/>
    <cellStyle name="60% - Énfasis5 2" xfId="36" xr:uid="{2F8BE892-877D-45FC-8A03-22F2FA50FB5C}"/>
    <cellStyle name="60% - Énfasis6 2" xfId="37" xr:uid="{26B1C3D8-8FF5-4564-BC9A-2002C62263D2}"/>
    <cellStyle name="Buena 2" xfId="38" xr:uid="{3216F0C5-8C7B-444B-9AE0-B4B5155ABBAB}"/>
    <cellStyle name="Cálculo 2" xfId="39" xr:uid="{885DF10E-C419-4CE9-AF34-383CD41F7260}"/>
    <cellStyle name="Celda de comprobación 2" xfId="40" xr:uid="{75F68418-FFD5-4556-872B-387F393C7A11}"/>
    <cellStyle name="Celda vinculada 2" xfId="41" xr:uid="{6CA3F21C-28FF-4F70-ADA3-02462A294F22}"/>
    <cellStyle name="Encabezado 4 2" xfId="42" xr:uid="{525B49BF-276D-445B-85C3-51255ED894E5}"/>
    <cellStyle name="Énfasis1 2" xfId="43" xr:uid="{4D9958B1-C6C6-40C7-9E1B-52E8D50A1D7B}"/>
    <cellStyle name="Énfasis2 2" xfId="44" xr:uid="{261D5049-7178-498A-AEA2-09BCE5E3971D}"/>
    <cellStyle name="Énfasis3 2" xfId="45" xr:uid="{588DA716-7DB5-42E4-B5A0-ABFB1A5493B6}"/>
    <cellStyle name="Énfasis4 2" xfId="46" xr:uid="{C9737118-7B5A-49CB-957F-37E7A64E8B41}"/>
    <cellStyle name="Énfasis5 2" xfId="47" xr:uid="{6ADCE37D-6F17-4891-A711-A62AF5123A87}"/>
    <cellStyle name="Énfasis6 2" xfId="48" xr:uid="{E0B8808E-9F4C-4EFC-8A1C-9E5866ADC045}"/>
    <cellStyle name="Entrada 2" xfId="49" xr:uid="{75DF98C9-ECF8-4E1C-BDA2-6AD539B55377}"/>
    <cellStyle name="Euro" xfId="50" xr:uid="{4424F60E-C17E-45A6-964E-C58E9361F89E}"/>
    <cellStyle name="Hipervínculo 2" xfId="13" xr:uid="{A6BA8E64-08B9-4FD0-8FB3-FAF0A69D1917}"/>
    <cellStyle name="Hipervínculo 2 2" xfId="166" xr:uid="{4A571F05-4C7E-491B-AD43-FD461C669886}"/>
    <cellStyle name="Hipervínculo 2 3" xfId="52" xr:uid="{19B86B5F-338F-4BF3-8A2B-F188F6BD7690}"/>
    <cellStyle name="Hipervínculo 3" xfId="18" xr:uid="{32039DF2-BB63-4067-B25C-F0AD2B3AD372}"/>
    <cellStyle name="Hipervínculo 4" xfId="15" xr:uid="{52BB8FC1-6F0F-492C-A076-CC8C931C1B0A}"/>
    <cellStyle name="Hipervínculo 4 2" xfId="168" xr:uid="{93D88C00-9E6E-4FED-B421-DD5D827FD98C}"/>
    <cellStyle name="Hipervínculo 4 2 2" xfId="211" xr:uid="{584EC7E2-0908-450B-AC15-B192F2683AC3}"/>
    <cellStyle name="Hipervínculo 4 3" xfId="53" xr:uid="{FC561949-D506-44E7-9BEB-67B867D6100A}"/>
    <cellStyle name="Hipervínculo 5" xfId="51" xr:uid="{55A4CB92-E015-43AB-910D-C191CCD83477}"/>
    <cellStyle name="Incorrecto 2" xfId="54" xr:uid="{CBADD33F-C22A-4646-9A77-0352E3E08128}"/>
    <cellStyle name="Millares 10" xfId="173" xr:uid="{91D24055-E914-48C4-A6AD-44F5DC024FF4}"/>
    <cellStyle name="Millares 10 2" xfId="212" xr:uid="{2667EE79-72FB-4C2A-A20C-734E6E882CEE}"/>
    <cellStyle name="Millares 2" xfId="55" xr:uid="{4BCAC5EA-488A-48EA-BE30-EA66A007E197}"/>
    <cellStyle name="Millares 2 10" xfId="213" xr:uid="{F3A8B452-3D5F-436D-A7B7-4DC73AC59AF0}"/>
    <cellStyle name="Millares 2 11" xfId="214" xr:uid="{AD4257DE-CAB3-493C-A069-0DD6574830AE}"/>
    <cellStyle name="Millares 2 2" xfId="56" xr:uid="{641167A3-0804-4202-A810-57137DBEEB49}"/>
    <cellStyle name="Millares 2 2 2" xfId="57" xr:uid="{A304CDD5-3EA1-49C9-B34E-64905BC3E95B}"/>
    <cellStyle name="Millares 2 2 2 2" xfId="58" xr:uid="{6ADFEB2D-76ED-47EA-B556-483A82E18573}"/>
    <cellStyle name="Millares 2 2 2 2 2" xfId="59" xr:uid="{D9D55E1C-DE1E-4FB7-AF72-715E4580BC8D}"/>
    <cellStyle name="Millares 2 2 2 2 2 2" xfId="60" xr:uid="{E32AE686-41F1-407D-9313-D9807CC36C29}"/>
    <cellStyle name="Millares 2 2 2 2 2 2 2" xfId="220" xr:uid="{036D2D58-6099-4D29-B08B-7CEC014FA34C}"/>
    <cellStyle name="Millares 2 2 2 2 2 2 2 2" xfId="221" xr:uid="{D2865620-159E-46D3-848C-6F18E4ADE10C}"/>
    <cellStyle name="Millares 2 2 2 2 2 2 3" xfId="222" xr:uid="{67D61CEB-C30B-4364-8E1C-02D6A921E376}"/>
    <cellStyle name="Millares 2 2 2 2 2 2 4" xfId="219" xr:uid="{E572B449-8951-4529-A091-D1AB61AB00C7}"/>
    <cellStyle name="Millares 2 2 2 2 2 3" xfId="223" xr:uid="{28E255F0-BD07-421A-8ED8-0281556DE879}"/>
    <cellStyle name="Millares 2 2 2 2 2 3 2" xfId="224" xr:uid="{0C9D24C0-9EB7-442E-A6D2-F769CA726F32}"/>
    <cellStyle name="Millares 2 2 2 2 2 4" xfId="225" xr:uid="{D38B70AD-5BDE-4747-A536-014CCB863BED}"/>
    <cellStyle name="Millares 2 2 2 2 2 5" xfId="218" xr:uid="{C94D2680-EEE1-40B8-91F6-2B927AFBAC5B}"/>
    <cellStyle name="Millares 2 2 2 2 3" xfId="61" xr:uid="{5D2DBB86-1051-462D-B6B9-86B61C6F3D4B}"/>
    <cellStyle name="Millares 2 2 2 2 3 2" xfId="227" xr:uid="{F01A4919-08ED-4356-ADB4-63670845DEE9}"/>
    <cellStyle name="Millares 2 2 2 2 3 2 2" xfId="228" xr:uid="{CCA6451F-BEE5-4CBD-B476-EF09B0BE1A82}"/>
    <cellStyle name="Millares 2 2 2 2 3 3" xfId="229" xr:uid="{C85F61BC-1AC6-4790-896E-40AF06E1A7F2}"/>
    <cellStyle name="Millares 2 2 2 2 3 4" xfId="226" xr:uid="{C1D256A1-6F83-4478-88E8-81E71D001289}"/>
    <cellStyle name="Millares 2 2 2 2 4" xfId="230" xr:uid="{9D78A44E-B0EC-4CFD-9206-A22E06FB5A51}"/>
    <cellStyle name="Millares 2 2 2 2 4 2" xfId="231" xr:uid="{915DA766-F589-454E-9D6F-190487629DD2}"/>
    <cellStyle name="Millares 2 2 2 2 5" xfId="232" xr:uid="{EDCF880A-04CA-4DF3-89D9-1BCF7F7C66BB}"/>
    <cellStyle name="Millares 2 2 2 2 6" xfId="217" xr:uid="{54E0272B-7F13-4C8D-969C-34B919F7F0B0}"/>
    <cellStyle name="Millares 2 2 2 3" xfId="62" xr:uid="{9E0AB139-2B6B-4A17-AE4F-62075818FEA3}"/>
    <cellStyle name="Millares 2 2 2 3 2" xfId="63" xr:uid="{E1EB644D-2DB6-4D32-81B3-8894E3F8BA6D}"/>
    <cellStyle name="Millares 2 2 2 3 2 2" xfId="235" xr:uid="{3C0E8237-6CC3-4056-98A9-3BFB79361FC0}"/>
    <cellStyle name="Millares 2 2 2 3 2 2 2" xfId="236" xr:uid="{AF9FFD36-384A-4714-9F63-6A8B28903803}"/>
    <cellStyle name="Millares 2 2 2 3 2 3" xfId="237" xr:uid="{D62D8308-161E-4E82-BB56-5C84595201A2}"/>
    <cellStyle name="Millares 2 2 2 3 2 4" xfId="234" xr:uid="{835768B1-9A71-407B-8F98-CC9A6A14FCE8}"/>
    <cellStyle name="Millares 2 2 2 3 3" xfId="238" xr:uid="{C2A4EC11-9AB3-4CFF-AA4A-111C6CEA5AF2}"/>
    <cellStyle name="Millares 2 2 2 3 3 2" xfId="239" xr:uid="{E2DAAC5F-C259-451E-B92B-E945669BB444}"/>
    <cellStyle name="Millares 2 2 2 3 4" xfId="240" xr:uid="{4475691D-673E-4E79-A987-3318F6A1D126}"/>
    <cellStyle name="Millares 2 2 2 3 5" xfId="233" xr:uid="{F8631438-8BDC-4E67-819E-73397754FBEE}"/>
    <cellStyle name="Millares 2 2 2 4" xfId="64" xr:uid="{7CB4A5D1-8C12-424A-912A-CAC3B48FAADD}"/>
    <cellStyle name="Millares 2 2 2 4 2" xfId="242" xr:uid="{C13CC9C0-3A86-4BC9-A7A6-E98F752206FF}"/>
    <cellStyle name="Millares 2 2 2 4 2 2" xfId="243" xr:uid="{BEE9BC85-96ED-4261-B581-30C06B017D55}"/>
    <cellStyle name="Millares 2 2 2 4 3" xfId="244" xr:uid="{8528FCCC-8B0D-416B-AD99-AD056B3A6A7A}"/>
    <cellStyle name="Millares 2 2 2 4 4" xfId="241" xr:uid="{37B382A5-868E-49E1-9B7A-9BC626E480D3}"/>
    <cellStyle name="Millares 2 2 2 5" xfId="245" xr:uid="{6742A847-B94D-4C96-B8FF-4022DE18E924}"/>
    <cellStyle name="Millares 2 2 2 5 2" xfId="246" xr:uid="{F7BFA386-F027-4A21-996D-88D8B15783AB}"/>
    <cellStyle name="Millares 2 2 2 6" xfId="247" xr:uid="{042E7E04-8CC2-4830-B53B-87F7BA6D7DFF}"/>
    <cellStyle name="Millares 2 2 2 7" xfId="216" xr:uid="{110D13AD-4081-49B1-8BF4-82E06CFC7917}"/>
    <cellStyle name="Millares 2 2 3" xfId="65" xr:uid="{F3145BF3-16E1-4B1F-B46E-CE530C25EF8B}"/>
    <cellStyle name="Millares 2 2 3 2" xfId="66" xr:uid="{FD9D43BD-33B4-4CD9-9CCE-67D0F8F71199}"/>
    <cellStyle name="Millares 2 2 3 2 2" xfId="67" xr:uid="{639854B9-1D0D-40D0-B7A5-5A996FB04AE2}"/>
    <cellStyle name="Millares 2 2 3 2 2 2" xfId="251" xr:uid="{4ABD5D5A-A138-433B-B32C-114714DDAB90}"/>
    <cellStyle name="Millares 2 2 3 2 2 2 2" xfId="252" xr:uid="{CA9230DD-699F-4DBA-BB43-ED6C6C730266}"/>
    <cellStyle name="Millares 2 2 3 2 2 3" xfId="253" xr:uid="{5604BAAE-FBAA-4A8F-B18E-A5606F8E6ADE}"/>
    <cellStyle name="Millares 2 2 3 2 2 4" xfId="250" xr:uid="{88173502-26D6-4712-9438-3CEF43E30233}"/>
    <cellStyle name="Millares 2 2 3 2 3" xfId="254" xr:uid="{050DA0E6-BDA2-446F-A3C8-3670F3809622}"/>
    <cellStyle name="Millares 2 2 3 2 3 2" xfId="255" xr:uid="{B85478DC-2EDD-4898-82DA-3FEB4EEE9A96}"/>
    <cellStyle name="Millares 2 2 3 2 4" xfId="256" xr:uid="{0FD501EB-76BA-44E3-B23A-B24A51EA4CF2}"/>
    <cellStyle name="Millares 2 2 3 2 5" xfId="249" xr:uid="{2645C1D4-5E12-4A6B-BAD4-CF3B78A9138B}"/>
    <cellStyle name="Millares 2 2 3 3" xfId="68" xr:uid="{33BAF0E9-B033-462D-8450-AABDD326DF81}"/>
    <cellStyle name="Millares 2 2 3 3 2" xfId="258" xr:uid="{05A77D7D-508D-46DF-9108-0E52E04145D3}"/>
    <cellStyle name="Millares 2 2 3 3 2 2" xfId="259" xr:uid="{8700EEC8-52F1-48C9-AF77-203248C2F953}"/>
    <cellStyle name="Millares 2 2 3 3 3" xfId="260" xr:uid="{2425930D-C865-4D91-A7CC-1CA37041289B}"/>
    <cellStyle name="Millares 2 2 3 3 4" xfId="257" xr:uid="{A26A00C3-0192-4C21-8BC2-191F7D1304FE}"/>
    <cellStyle name="Millares 2 2 3 4" xfId="261" xr:uid="{62210C09-C06F-4255-B349-FCCF79C6CC06}"/>
    <cellStyle name="Millares 2 2 3 4 2" xfId="262" xr:uid="{C97F589B-4093-40D7-B3CD-4E4D094CDE77}"/>
    <cellStyle name="Millares 2 2 3 5" xfId="263" xr:uid="{375D925D-8B2F-48BE-8005-00219794D7ED}"/>
    <cellStyle name="Millares 2 2 3 6" xfId="248" xr:uid="{B8EAFD8C-DDBB-41A6-8A45-F5659B540962}"/>
    <cellStyle name="Millares 2 2 4" xfId="69" xr:uid="{976F6C1F-4B80-4396-B297-5E40C7E65158}"/>
    <cellStyle name="Millares 2 2 4 2" xfId="70" xr:uid="{ABDACF0F-2BDD-4269-BDE5-89D70C3140DC}"/>
    <cellStyle name="Millares 2 2 4 2 2" xfId="266" xr:uid="{86C7F7FC-8E47-4022-9C73-2629BF9A6570}"/>
    <cellStyle name="Millares 2 2 4 2 2 2" xfId="267" xr:uid="{4E2926DE-0A67-40AC-B6F2-EE3D0765C0F0}"/>
    <cellStyle name="Millares 2 2 4 2 3" xfId="268" xr:uid="{A9917751-787C-41AA-B061-A93418DD7B1C}"/>
    <cellStyle name="Millares 2 2 4 2 4" xfId="265" xr:uid="{07831A75-B6CA-417B-92A9-9287521B49B9}"/>
    <cellStyle name="Millares 2 2 4 3" xfId="269" xr:uid="{E4286085-6325-484F-8597-E049E512FA50}"/>
    <cellStyle name="Millares 2 2 4 3 2" xfId="270" xr:uid="{A9880BAC-5831-473C-A994-DDC8AB4C760F}"/>
    <cellStyle name="Millares 2 2 4 4" xfId="271" xr:uid="{7E1B9B23-1296-49EE-9023-032E576EA411}"/>
    <cellStyle name="Millares 2 2 4 5" xfId="264" xr:uid="{DC82587C-A852-4049-B754-02FAADEF4A1A}"/>
    <cellStyle name="Millares 2 2 5" xfId="71" xr:uid="{82919CC1-FE46-40EB-9A3D-10C72FF7F127}"/>
    <cellStyle name="Millares 2 2 5 2" xfId="273" xr:uid="{F320A288-0744-4EF2-8E5A-BBDC359968EA}"/>
    <cellStyle name="Millares 2 2 5 2 2" xfId="274" xr:uid="{FCEB696B-96BE-4C47-8552-C0F0D5E2C70F}"/>
    <cellStyle name="Millares 2 2 5 3" xfId="275" xr:uid="{60B57A91-29D1-4431-A43D-93CBBD31B4D9}"/>
    <cellStyle name="Millares 2 2 5 4" xfId="272" xr:uid="{93F73CD4-5307-4089-B248-DBA3F63A44BD}"/>
    <cellStyle name="Millares 2 2 6" xfId="276" xr:uid="{B0C74242-AC96-4A38-A147-A6CFA46D26CB}"/>
    <cellStyle name="Millares 2 2 6 2" xfId="277" xr:uid="{40889821-28BD-4EC5-A70A-202992DC907B}"/>
    <cellStyle name="Millares 2 2 7" xfId="278" xr:uid="{3644BD66-9897-4E12-A504-865C0D53C3B1}"/>
    <cellStyle name="Millares 2 2 8" xfId="279" xr:uid="{C290C2C6-9905-4AD3-97A3-75B449E8DA34}"/>
    <cellStyle name="Millares 2 2 9" xfId="215" xr:uid="{361D1AB2-8575-4D88-A8A7-A8CBDDE3CFD0}"/>
    <cellStyle name="Millares 2 3" xfId="72" xr:uid="{D7227AD8-3C5F-455F-83F2-33B3EE92ECAB}"/>
    <cellStyle name="Millares 2 3 2" xfId="73" xr:uid="{BAD4ABFD-F714-4B83-982F-300450D64EE6}"/>
    <cellStyle name="Millares 2 3 2 2" xfId="74" xr:uid="{9E5AA3B1-2C04-4644-971B-EF75F481F78F}"/>
    <cellStyle name="Millares 2 3 2 2 2" xfId="75" xr:uid="{42CD0632-90E7-425C-950B-1D52850D2BE2}"/>
    <cellStyle name="Millares 2 3 2 2 2 2" xfId="76" xr:uid="{7A138219-C64C-46FC-B04B-FD96CA9229F0}"/>
    <cellStyle name="Millares 2 3 2 2 2 2 2" xfId="285" xr:uid="{77A197A8-58BE-4331-A069-12A9BD80850E}"/>
    <cellStyle name="Millares 2 3 2 2 2 2 2 2" xfId="286" xr:uid="{6C087FB4-8DBF-486B-B1EA-E3CB31836F63}"/>
    <cellStyle name="Millares 2 3 2 2 2 2 3" xfId="287" xr:uid="{BC17233F-786B-48FD-AAC7-79DB87CFC97F}"/>
    <cellStyle name="Millares 2 3 2 2 2 2 4" xfId="284" xr:uid="{2AAE92AD-5325-4F73-8503-648723255C37}"/>
    <cellStyle name="Millares 2 3 2 2 2 3" xfId="288" xr:uid="{8E6D9495-4F7A-400B-B141-7E59152F17AE}"/>
    <cellStyle name="Millares 2 3 2 2 2 3 2" xfId="289" xr:uid="{45D9C251-23F4-41C5-B1A5-EE1252F0A19C}"/>
    <cellStyle name="Millares 2 3 2 2 2 4" xfId="290" xr:uid="{9446A66B-CCA5-451A-8030-006C2BE87239}"/>
    <cellStyle name="Millares 2 3 2 2 2 5" xfId="283" xr:uid="{5E39EC8F-EBA7-4195-91C9-41046CDF1792}"/>
    <cellStyle name="Millares 2 3 2 2 3" xfId="77" xr:uid="{509655B6-1D8A-4EAE-B0AA-2A1DE12CF942}"/>
    <cellStyle name="Millares 2 3 2 2 3 2" xfId="292" xr:uid="{885AE666-AABB-48B3-9EAF-0CEB8B444842}"/>
    <cellStyle name="Millares 2 3 2 2 3 2 2" xfId="293" xr:uid="{D5BD7EB6-92AA-46CE-8293-146E212BD977}"/>
    <cellStyle name="Millares 2 3 2 2 3 3" xfId="294" xr:uid="{A7DBF696-41F9-40E8-BA2E-ADE077E61392}"/>
    <cellStyle name="Millares 2 3 2 2 3 4" xfId="291" xr:uid="{EA59AEA9-A863-4768-9C94-342918D41568}"/>
    <cellStyle name="Millares 2 3 2 2 4" xfId="295" xr:uid="{74A2150D-6053-4C64-9A12-C7A5643FF307}"/>
    <cellStyle name="Millares 2 3 2 2 4 2" xfId="296" xr:uid="{A68F05D2-F05C-47A3-A11F-BD7AEEACF123}"/>
    <cellStyle name="Millares 2 3 2 2 5" xfId="297" xr:uid="{9E9B7172-8BD6-4A4B-AA20-0541DA6EEAE9}"/>
    <cellStyle name="Millares 2 3 2 2 6" xfId="282" xr:uid="{C141A34A-FB64-4CD0-B458-C90F1DF196BC}"/>
    <cellStyle name="Millares 2 3 2 3" xfId="78" xr:uid="{9E166038-DE7F-468C-A339-0FE3A43DEB81}"/>
    <cellStyle name="Millares 2 3 2 3 2" xfId="79" xr:uid="{B384EFAC-671E-4771-92DE-861FFB70028B}"/>
    <cellStyle name="Millares 2 3 2 3 2 2" xfId="300" xr:uid="{A0476534-4E4A-4A27-9886-43AC94D62629}"/>
    <cellStyle name="Millares 2 3 2 3 2 2 2" xfId="301" xr:uid="{C6303C45-311E-4C41-BF1C-E2DF98E253EB}"/>
    <cellStyle name="Millares 2 3 2 3 2 3" xfId="302" xr:uid="{5537E4DE-2855-4BA1-9310-87DA28FB4223}"/>
    <cellStyle name="Millares 2 3 2 3 2 4" xfId="299" xr:uid="{A160C24F-DA54-492E-8ED2-C42C3B1C54FB}"/>
    <cellStyle name="Millares 2 3 2 3 3" xfId="303" xr:uid="{4C7AFE4D-6828-45AB-AC1D-46B34C8EA6D1}"/>
    <cellStyle name="Millares 2 3 2 3 3 2" xfId="304" xr:uid="{2B0A4EAF-30C6-4C8F-8A67-3AF93D0C9FDF}"/>
    <cellStyle name="Millares 2 3 2 3 4" xfId="305" xr:uid="{48E1EC2F-C2B4-4E94-A720-09E4F895B733}"/>
    <cellStyle name="Millares 2 3 2 3 5" xfId="298" xr:uid="{24931CA6-0A87-4B86-942C-969D45437941}"/>
    <cellStyle name="Millares 2 3 2 4" xfId="80" xr:uid="{5A681030-81F9-4BE4-9E7E-1C85FFC9F979}"/>
    <cellStyle name="Millares 2 3 2 4 2" xfId="307" xr:uid="{F3FDE8AA-0392-48CF-BB40-FA4F1DDA588A}"/>
    <cellStyle name="Millares 2 3 2 4 2 2" xfId="308" xr:uid="{EB43EF27-412B-4B69-A34A-024A4ACA84C3}"/>
    <cellStyle name="Millares 2 3 2 4 3" xfId="309" xr:uid="{63417E8D-4A93-47D7-9435-9CAD9EAB77C8}"/>
    <cellStyle name="Millares 2 3 2 4 4" xfId="306" xr:uid="{B017DA53-5681-45C1-92A0-847A5C31DED0}"/>
    <cellStyle name="Millares 2 3 2 5" xfId="310" xr:uid="{1142F960-932A-4714-9AC8-9621F54D7349}"/>
    <cellStyle name="Millares 2 3 2 5 2" xfId="311" xr:uid="{31143AAD-B5E6-47CA-AB13-CF650FEE80AA}"/>
    <cellStyle name="Millares 2 3 2 6" xfId="312" xr:uid="{17445447-9EC1-49B3-B980-E59FC07C1D08}"/>
    <cellStyle name="Millares 2 3 2 7" xfId="281" xr:uid="{31908040-EBCB-4258-B291-F7F1D4742265}"/>
    <cellStyle name="Millares 2 3 3" xfId="81" xr:uid="{B0B51656-6584-49D9-965D-09E07D424EB5}"/>
    <cellStyle name="Millares 2 3 3 2" xfId="82" xr:uid="{5A32EDEA-1E16-4839-BDDF-D62626D3FAC8}"/>
    <cellStyle name="Millares 2 3 3 2 2" xfId="83" xr:uid="{AED9A8DB-0E62-46B1-9748-BB33261964BD}"/>
    <cellStyle name="Millares 2 3 3 2 2 2" xfId="316" xr:uid="{CE4F5F18-8570-4C76-916D-4AD66AB945EE}"/>
    <cellStyle name="Millares 2 3 3 2 2 2 2" xfId="317" xr:uid="{7B79E3E3-9BEF-44CC-B02A-980BDF367009}"/>
    <cellStyle name="Millares 2 3 3 2 2 3" xfId="318" xr:uid="{7A839E2C-865C-4DE1-A4A9-E50E88108FCA}"/>
    <cellStyle name="Millares 2 3 3 2 2 4" xfId="315" xr:uid="{74F631CC-6D94-440E-B1C7-DA63828EFE88}"/>
    <cellStyle name="Millares 2 3 3 2 3" xfId="319" xr:uid="{A953A1FA-F995-4880-BA0C-2D7360BB4916}"/>
    <cellStyle name="Millares 2 3 3 2 3 2" xfId="320" xr:uid="{66BC0B27-1733-45CB-9E80-4F71972527AD}"/>
    <cellStyle name="Millares 2 3 3 2 4" xfId="321" xr:uid="{B64A4B02-7ECB-4620-9CE0-02AF31C25689}"/>
    <cellStyle name="Millares 2 3 3 2 5" xfId="314" xr:uid="{0B6CB821-6F78-478E-BB85-642F08FBF410}"/>
    <cellStyle name="Millares 2 3 3 3" xfId="84" xr:uid="{8582CF4E-EA94-402A-9AFE-759A249550B1}"/>
    <cellStyle name="Millares 2 3 3 3 2" xfId="323" xr:uid="{11662A3E-BDBA-4156-9844-48982B6B99D8}"/>
    <cellStyle name="Millares 2 3 3 3 2 2" xfId="324" xr:uid="{A45F1D74-A590-40AF-AB05-E5E8E5DCE9C5}"/>
    <cellStyle name="Millares 2 3 3 3 3" xfId="325" xr:uid="{B6CE619E-FE06-4C43-B54D-7E2F4DAC62AD}"/>
    <cellStyle name="Millares 2 3 3 3 4" xfId="322" xr:uid="{1D9FB80F-A6EE-40AA-BF3C-36805720747E}"/>
    <cellStyle name="Millares 2 3 3 4" xfId="326" xr:uid="{B62AF931-E003-454C-8CD5-81EC790DEC2D}"/>
    <cellStyle name="Millares 2 3 3 4 2" xfId="327" xr:uid="{3148240A-5C9D-4491-81A4-CA4B341AC972}"/>
    <cellStyle name="Millares 2 3 3 5" xfId="328" xr:uid="{B22E67E6-710F-41D3-A263-2AACEBBEA6AD}"/>
    <cellStyle name="Millares 2 3 3 6" xfId="313" xr:uid="{B0431EEA-6A60-4D70-8FF4-DD2DB3396A99}"/>
    <cellStyle name="Millares 2 3 4" xfId="85" xr:uid="{ABBC3DFD-90EB-4EB3-8858-A8B49B05710B}"/>
    <cellStyle name="Millares 2 3 4 2" xfId="86" xr:uid="{53EFE71E-C4D1-478D-80AC-915AC9831D7D}"/>
    <cellStyle name="Millares 2 3 4 2 2" xfId="331" xr:uid="{2C1264E1-6A2B-4D3A-8EF4-9A10491DA402}"/>
    <cellStyle name="Millares 2 3 4 2 2 2" xfId="332" xr:uid="{CC17FF2C-697B-4FC6-BEB5-53E8C8A5B19A}"/>
    <cellStyle name="Millares 2 3 4 2 3" xfId="333" xr:uid="{B0EF469F-7938-46DB-9F45-E0AA7227CBBD}"/>
    <cellStyle name="Millares 2 3 4 2 4" xfId="330" xr:uid="{9D4A68BB-61EB-4CA9-94E5-A05DC14026A6}"/>
    <cellStyle name="Millares 2 3 4 3" xfId="334" xr:uid="{0514AC10-9152-4CB3-8825-13A803506BCF}"/>
    <cellStyle name="Millares 2 3 4 3 2" xfId="335" xr:uid="{5BB8652A-0895-4667-8D56-6BAC8050E060}"/>
    <cellStyle name="Millares 2 3 4 4" xfId="336" xr:uid="{25711119-A51B-4E6E-AC7C-C579B06CE712}"/>
    <cellStyle name="Millares 2 3 4 5" xfId="329" xr:uid="{06F04934-A205-4398-A9AE-1C6FAF5009ED}"/>
    <cellStyle name="Millares 2 3 5" xfId="87" xr:uid="{DB0BCE67-6D1B-48A0-8334-F9D8B7F99702}"/>
    <cellStyle name="Millares 2 3 5 2" xfId="338" xr:uid="{9E33AFF9-AD1A-46D6-92EF-8C90A315E542}"/>
    <cellStyle name="Millares 2 3 5 2 2" xfId="339" xr:uid="{17CBE2A2-D510-4C16-BFC2-12785771F5B1}"/>
    <cellStyle name="Millares 2 3 5 3" xfId="340" xr:uid="{0E8A4F07-DE99-4FFA-9747-0BD43D5CE41A}"/>
    <cellStyle name="Millares 2 3 5 4" xfId="337" xr:uid="{9A875B60-2ADD-4602-9EEF-CFA897503C03}"/>
    <cellStyle name="Millares 2 3 6" xfId="341" xr:uid="{891CFC9A-62CD-407F-AA32-F09928A65498}"/>
    <cellStyle name="Millares 2 3 6 2" xfId="342" xr:uid="{889638E9-98AE-470F-B89D-27F55883686A}"/>
    <cellStyle name="Millares 2 3 7" xfId="343" xr:uid="{4C2432E0-C944-46A9-9D3C-FAC6230CA294}"/>
    <cellStyle name="Millares 2 3 8" xfId="280" xr:uid="{DBBE7346-4E0A-40BF-B243-764E70E5BFC7}"/>
    <cellStyle name="Millares 2 4" xfId="88" xr:uid="{65B3A891-60FC-4CA0-854A-235AD0D1401B}"/>
    <cellStyle name="Millares 2 4 2" xfId="89" xr:uid="{5C364817-4F61-41E0-8DDE-BFA7D8814FD7}"/>
    <cellStyle name="Millares 2 4 2 2" xfId="90" xr:uid="{1813EEE2-91CC-4C77-B073-1128649AA205}"/>
    <cellStyle name="Millares 2 4 2 2 2" xfId="91" xr:uid="{48B40C53-6882-46DE-9EA6-EAC350D51093}"/>
    <cellStyle name="Millares 2 4 2 2 2 2" xfId="348" xr:uid="{0BC66336-7EED-49B4-8CE2-8ABB6E365416}"/>
    <cellStyle name="Millares 2 4 2 2 2 2 2" xfId="349" xr:uid="{F9B0F51C-5D27-4775-8D10-4E38B11255F7}"/>
    <cellStyle name="Millares 2 4 2 2 2 3" xfId="350" xr:uid="{36FD3AD4-9D44-4D97-AA48-80CDBF805F00}"/>
    <cellStyle name="Millares 2 4 2 2 2 4" xfId="347" xr:uid="{663F1102-618E-444C-98EA-3A71DEC5392D}"/>
    <cellStyle name="Millares 2 4 2 2 3" xfId="351" xr:uid="{910A9750-7D86-4B07-9B28-E8CD31F471A7}"/>
    <cellStyle name="Millares 2 4 2 2 3 2" xfId="352" xr:uid="{617498E4-F6F2-46E2-B4FF-01B0738FD5C4}"/>
    <cellStyle name="Millares 2 4 2 2 4" xfId="353" xr:uid="{0A364A67-FAE7-4938-9386-7E5F40192544}"/>
    <cellStyle name="Millares 2 4 2 2 5" xfId="346" xr:uid="{A100ECFA-A95B-4A1B-8EE9-E4F540E209B9}"/>
    <cellStyle name="Millares 2 4 2 3" xfId="92" xr:uid="{109067BA-3BF4-4BA3-94E6-F72ACE6F4B2E}"/>
    <cellStyle name="Millares 2 4 2 3 2" xfId="355" xr:uid="{720AC4F8-FA22-4950-8A03-BBDD786B5F45}"/>
    <cellStyle name="Millares 2 4 2 3 2 2" xfId="356" xr:uid="{B69F398D-D821-47CC-A8ED-E169ACB1D640}"/>
    <cellStyle name="Millares 2 4 2 3 3" xfId="357" xr:uid="{DDF6D34C-E2BE-4AA0-B4A0-D061D5CB939A}"/>
    <cellStyle name="Millares 2 4 2 3 4" xfId="354" xr:uid="{BBA3DAA1-B54A-4A98-9E89-D2D81F97224C}"/>
    <cellStyle name="Millares 2 4 2 4" xfId="358" xr:uid="{19222969-EC21-4D2F-A739-CCC60AA88977}"/>
    <cellStyle name="Millares 2 4 2 4 2" xfId="359" xr:uid="{08C37208-A0EA-47A3-80E6-40A763DE9354}"/>
    <cellStyle name="Millares 2 4 2 5" xfId="360" xr:uid="{647587EA-A99D-4FF2-8F5A-09DC8B5CA1D0}"/>
    <cellStyle name="Millares 2 4 2 6" xfId="345" xr:uid="{ADC8A3BA-4CE4-406C-89CB-64184BE3134C}"/>
    <cellStyle name="Millares 2 4 3" xfId="93" xr:uid="{63BB69B9-09C2-4A06-86CC-1D63C8000369}"/>
    <cellStyle name="Millares 2 4 3 2" xfId="94" xr:uid="{0DF07918-A81F-4FBC-9C43-29147990F7BE}"/>
    <cellStyle name="Millares 2 4 3 2 2" xfId="363" xr:uid="{6A404354-3131-4CB6-9BE1-4A5D6B78B5D9}"/>
    <cellStyle name="Millares 2 4 3 2 2 2" xfId="364" xr:uid="{836F03F3-D924-4411-831C-0F70553A7572}"/>
    <cellStyle name="Millares 2 4 3 2 3" xfId="365" xr:uid="{2FBE1A34-9E3C-416C-AD49-DC8BDE89EE08}"/>
    <cellStyle name="Millares 2 4 3 2 4" xfId="362" xr:uid="{78044C6D-AA53-4D15-AAC5-62AF14B3784D}"/>
    <cellStyle name="Millares 2 4 3 3" xfId="366" xr:uid="{BB866852-8A8C-4675-B618-54368F49A838}"/>
    <cellStyle name="Millares 2 4 3 3 2" xfId="367" xr:uid="{60092CFB-B5D8-478B-8458-DF8CEEA7B930}"/>
    <cellStyle name="Millares 2 4 3 4" xfId="368" xr:uid="{5A7A1190-76A9-45D8-918D-0A13760E6B05}"/>
    <cellStyle name="Millares 2 4 3 5" xfId="361" xr:uid="{412B821A-67F9-4CC0-ACEC-9025BD06B018}"/>
    <cellStyle name="Millares 2 4 4" xfId="95" xr:uid="{BD2D149F-6C65-4E4D-BCEE-D269ED7657D5}"/>
    <cellStyle name="Millares 2 4 4 2" xfId="370" xr:uid="{D57BAE74-5125-49D2-B050-A0EB69D8142A}"/>
    <cellStyle name="Millares 2 4 4 2 2" xfId="371" xr:uid="{D8C0393E-B40A-4016-8DF5-5B3E0621D73A}"/>
    <cellStyle name="Millares 2 4 4 3" xfId="372" xr:uid="{36506225-7998-4E34-94AC-B79B4FD0CE08}"/>
    <cellStyle name="Millares 2 4 4 4" xfId="369" xr:uid="{65BCB1F5-B875-40E1-AEEB-A1D12A11B757}"/>
    <cellStyle name="Millares 2 4 5" xfId="373" xr:uid="{750A665B-8AC9-4B26-9BB0-2CC6E0F9A235}"/>
    <cellStyle name="Millares 2 4 5 2" xfId="374" xr:uid="{9B60CEEC-3DA2-4C52-9BCD-B8927443116B}"/>
    <cellStyle name="Millares 2 4 6" xfId="375" xr:uid="{D53BD7B6-5C73-44C8-BE78-B97A88414305}"/>
    <cellStyle name="Millares 2 4 7" xfId="344" xr:uid="{5FAC6516-295F-4E1F-B084-05F71CD7EB2E}"/>
    <cellStyle name="Millares 2 5" xfId="96" xr:uid="{62377AEE-65AF-49AB-AA09-5944000D28CB}"/>
    <cellStyle name="Millares 2 5 2" xfId="97" xr:uid="{99A0F7BF-9703-4C58-A5A7-2A485E0AA29F}"/>
    <cellStyle name="Millares 2 5 2 2" xfId="98" xr:uid="{4E0377A9-8C1C-4DD2-899F-B39BAC52EF0C}"/>
    <cellStyle name="Millares 2 5 2 2 2" xfId="379" xr:uid="{F250C515-FE08-4857-8BC5-3ADA7561911C}"/>
    <cellStyle name="Millares 2 5 2 2 2 2" xfId="380" xr:uid="{FD3E1E77-8CFC-4D0F-A0C2-B466C77E58D3}"/>
    <cellStyle name="Millares 2 5 2 2 3" xfId="381" xr:uid="{E7DAD0A6-C25B-4B25-BBD2-3D751BB9FEB4}"/>
    <cellStyle name="Millares 2 5 2 2 4" xfId="378" xr:uid="{917716EE-E1D1-42B9-8E8F-5AAED10F6733}"/>
    <cellStyle name="Millares 2 5 2 3" xfId="382" xr:uid="{83B4AB15-3FBB-4BD2-B204-F58DCE66B687}"/>
    <cellStyle name="Millares 2 5 2 3 2" xfId="383" xr:uid="{6193B5AC-1BB9-49E3-BB2B-66C331438607}"/>
    <cellStyle name="Millares 2 5 2 4" xfId="384" xr:uid="{0C658DC3-83FE-4FAA-8709-91E5F907E192}"/>
    <cellStyle name="Millares 2 5 2 5" xfId="377" xr:uid="{0B3E4DB4-588B-4003-81B1-2B5D603C6590}"/>
    <cellStyle name="Millares 2 5 3" xfId="99" xr:uid="{E2A33BF0-B0C2-47AC-B293-F32022612542}"/>
    <cellStyle name="Millares 2 5 3 2" xfId="386" xr:uid="{D5F2E18F-6EAE-43B1-8887-C7800889891E}"/>
    <cellStyle name="Millares 2 5 3 2 2" xfId="387" xr:uid="{DEE40425-788E-4D62-AEAE-3A6BB718163B}"/>
    <cellStyle name="Millares 2 5 3 3" xfId="388" xr:uid="{E26FEABD-A2A4-4A14-92A5-85D4557EE061}"/>
    <cellStyle name="Millares 2 5 3 4" xfId="385" xr:uid="{C035198D-DD3C-48C6-8A54-3E9D3B2BE1F7}"/>
    <cellStyle name="Millares 2 5 4" xfId="389" xr:uid="{E164A664-54BD-4ECA-9E9A-CFFA4352361F}"/>
    <cellStyle name="Millares 2 5 4 2" xfId="390" xr:uid="{516ED2C4-5CC9-4723-8EE5-7FC3982BF19F}"/>
    <cellStyle name="Millares 2 5 5" xfId="391" xr:uid="{EA5AE634-FFD1-4E78-AEE2-718D55557D31}"/>
    <cellStyle name="Millares 2 5 6" xfId="376" xr:uid="{3BA1D0B2-9784-44CE-AC8B-3C53045394D4}"/>
    <cellStyle name="Millares 2 6" xfId="100" xr:uid="{5C630652-F4EF-40F2-95BD-8BED963B170E}"/>
    <cellStyle name="Millares 2 6 2" xfId="101" xr:uid="{66646BC2-9C85-47C0-BDC6-86F99E4C9F05}"/>
    <cellStyle name="Millares 2 6 2 2" xfId="394" xr:uid="{E021679B-530B-4E5A-AD65-C815CF03C36B}"/>
    <cellStyle name="Millares 2 6 2 2 2" xfId="395" xr:uid="{81DE4284-65E3-4467-9907-0C52F5C7B796}"/>
    <cellStyle name="Millares 2 6 2 3" xfId="396" xr:uid="{A8F227EB-207B-47B8-81C7-2A6DCECC940B}"/>
    <cellStyle name="Millares 2 6 2 4" xfId="393" xr:uid="{6DFC58DC-CCF5-4214-9CB6-B05E446F2540}"/>
    <cellStyle name="Millares 2 6 3" xfId="397" xr:uid="{D2A48B3A-48B9-4C5E-8B3B-231F4F748956}"/>
    <cellStyle name="Millares 2 6 3 2" xfId="398" xr:uid="{157E755F-C350-4C32-B341-0E41A0CDE528}"/>
    <cellStyle name="Millares 2 6 4" xfId="399" xr:uid="{EC005247-AEB3-4993-AB18-6BF94BCD0FF2}"/>
    <cellStyle name="Millares 2 6 5" xfId="392" xr:uid="{025350B2-1DF6-4D5B-992D-50A7F6907A45}"/>
    <cellStyle name="Millares 2 7" xfId="102" xr:uid="{0E74B746-C1B9-447B-8148-DBAB7FF93CAE}"/>
    <cellStyle name="Millares 2 7 2" xfId="401" xr:uid="{C260CF30-D1EA-4645-86A4-D76DCFD2ECB8}"/>
    <cellStyle name="Millares 2 7 2 2" xfId="402" xr:uid="{955E525E-03B8-4DA7-B9C3-95498D1A5F43}"/>
    <cellStyle name="Millares 2 7 3" xfId="403" xr:uid="{C900A74D-21D3-4C63-90BE-C3576D78CB19}"/>
    <cellStyle name="Millares 2 7 4" xfId="400" xr:uid="{AFD5F5FE-D232-4AB6-A918-8A6E92B5A6B7}"/>
    <cellStyle name="Millares 2 8" xfId="174" xr:uid="{149740F1-2D04-4B43-A0B0-A70EBA417FE4}"/>
    <cellStyle name="Millares 2 8 2" xfId="405" xr:uid="{057F9B95-A930-4B99-A7EF-55BCABFC6EF2}"/>
    <cellStyle name="Millares 2 8 3" xfId="404" xr:uid="{A175D055-F0F6-4E01-8C9D-F57643A32021}"/>
    <cellStyle name="Millares 2 9" xfId="406" xr:uid="{3D105309-92F6-4E17-AD3F-164CF497D84A}"/>
    <cellStyle name="Millares 3" xfId="103" xr:uid="{238DAAA2-EF9C-4918-A48F-9B25E17A69C7}"/>
    <cellStyle name="Millares 3 2" xfId="104" xr:uid="{A3D703BE-3211-4249-9676-9F568AD1E731}"/>
    <cellStyle name="Millares 3 2 2" xfId="105" xr:uid="{94EF96FC-28F5-40CC-A7D9-20126AAECD53}"/>
    <cellStyle name="Millares 3 2 2 2" xfId="106" xr:uid="{AEDBBAE0-A1D9-41F6-9B58-4F7D221CD285}"/>
    <cellStyle name="Millares 3 2 2 2 2" xfId="107" xr:uid="{BD7ED28B-B30B-4894-B830-E5E652991E5A}"/>
    <cellStyle name="Millares 3 2 2 2 2 2" xfId="412" xr:uid="{4BB547C8-FDF8-4992-A172-B6727A55B36D}"/>
    <cellStyle name="Millares 3 2 2 2 2 2 2" xfId="413" xr:uid="{C762AE5B-BCFB-43EC-803D-BF7EBD048CA0}"/>
    <cellStyle name="Millares 3 2 2 2 2 3" xfId="414" xr:uid="{7CCAAD80-BF47-469C-8639-C1E9325CC9C8}"/>
    <cellStyle name="Millares 3 2 2 2 2 4" xfId="411" xr:uid="{22B6F1A5-9DDA-49A3-9DE7-91BEA1446FB2}"/>
    <cellStyle name="Millares 3 2 2 2 3" xfId="415" xr:uid="{CA30F1DE-0912-4CF0-9BBA-7077866D41FB}"/>
    <cellStyle name="Millares 3 2 2 2 3 2" xfId="416" xr:uid="{7BFBA3B1-4216-4CB7-B771-86AA937D6122}"/>
    <cellStyle name="Millares 3 2 2 2 4" xfId="417" xr:uid="{D8523942-12FC-4A33-89E7-D90A9D3BF5E9}"/>
    <cellStyle name="Millares 3 2 2 2 5" xfId="410" xr:uid="{AE5425BB-EFE7-45EE-9AFA-39B0FB513A6C}"/>
    <cellStyle name="Millares 3 2 2 3" xfId="108" xr:uid="{52938B24-96D2-452C-8E07-DE8E2395EA6D}"/>
    <cellStyle name="Millares 3 2 2 3 2" xfId="419" xr:uid="{E7E52C8A-71D4-4899-99D8-D97C4057FA1F}"/>
    <cellStyle name="Millares 3 2 2 3 2 2" xfId="420" xr:uid="{B729A534-53D0-4923-912A-BB3190AAFA0C}"/>
    <cellStyle name="Millares 3 2 2 3 3" xfId="421" xr:uid="{B54EFF69-3DE8-4A1E-9953-D7D0D85C0019}"/>
    <cellStyle name="Millares 3 2 2 3 4" xfId="418" xr:uid="{7C6D5CE9-C976-466C-84AB-893D1DE4BB11}"/>
    <cellStyle name="Millares 3 2 2 4" xfId="422" xr:uid="{044ED3D5-AE8A-4431-ABC2-7DCD514DA6B8}"/>
    <cellStyle name="Millares 3 2 2 4 2" xfId="423" xr:uid="{3C6366F6-7C83-4CCD-85FD-40E0016B5965}"/>
    <cellStyle name="Millares 3 2 2 5" xfId="424" xr:uid="{BDA898D8-6731-46B2-BFFE-2E2CB8C8CFAF}"/>
    <cellStyle name="Millares 3 2 2 6" xfId="409" xr:uid="{D4BA28B2-1AA4-4387-9058-404E5DFE2257}"/>
    <cellStyle name="Millares 3 2 3" xfId="109" xr:uid="{BBC55AA9-E18D-403D-9518-88D3A81A3683}"/>
    <cellStyle name="Millares 3 2 3 2" xfId="110" xr:uid="{EC5A14B9-5FCD-47F2-9703-42718AED8DAB}"/>
    <cellStyle name="Millares 3 2 3 2 2" xfId="427" xr:uid="{B9E9C364-A38C-4266-9AC5-E10D9887169B}"/>
    <cellStyle name="Millares 3 2 3 2 2 2" xfId="428" xr:uid="{47DC938C-3D46-49E7-9353-020E6105BBF6}"/>
    <cellStyle name="Millares 3 2 3 2 3" xfId="429" xr:uid="{638181C9-C45A-4D8C-9567-CB51D051AD4D}"/>
    <cellStyle name="Millares 3 2 3 2 4" xfId="426" xr:uid="{546D0F6E-09E9-42AD-8917-59769AA985F0}"/>
    <cellStyle name="Millares 3 2 3 3" xfId="430" xr:uid="{E7DBFC59-32CE-4A7E-BEC4-AB4D7D189CDB}"/>
    <cellStyle name="Millares 3 2 3 3 2" xfId="431" xr:uid="{89EE2F0F-8D03-4963-BF88-9232B6D69CB0}"/>
    <cellStyle name="Millares 3 2 3 4" xfId="432" xr:uid="{7873E8B8-B448-44C2-BCEB-039EF5684334}"/>
    <cellStyle name="Millares 3 2 3 5" xfId="425" xr:uid="{F114D72F-589B-426E-86B2-E9028E77071C}"/>
    <cellStyle name="Millares 3 2 4" xfId="111" xr:uid="{87F0671A-479A-4418-96BC-51C26C6F049B}"/>
    <cellStyle name="Millares 3 2 4 2" xfId="434" xr:uid="{B5ACD9B6-C38F-4F7A-876D-366EB7E17107}"/>
    <cellStyle name="Millares 3 2 4 2 2" xfId="435" xr:uid="{35A68FB9-E772-4E3A-B728-2D71034DFECA}"/>
    <cellStyle name="Millares 3 2 4 3" xfId="436" xr:uid="{42CBCA87-0298-45CA-BD3A-CE8E80491883}"/>
    <cellStyle name="Millares 3 2 4 4" xfId="433" xr:uid="{03089761-E01D-4F9C-A9A4-1133ED819F9F}"/>
    <cellStyle name="Millares 3 2 5" xfId="437" xr:uid="{BF982764-72C3-419F-9374-84CCD6CC8E30}"/>
    <cellStyle name="Millares 3 2 5 2" xfId="438" xr:uid="{0E012F13-DED0-413C-98AA-EBA45411B175}"/>
    <cellStyle name="Millares 3 2 6" xfId="439" xr:uid="{69C91369-4814-43FF-ABE6-24B4656B111D}"/>
    <cellStyle name="Millares 3 2 7" xfId="408" xr:uid="{A2C6F17D-7932-4E66-9816-4FEA58F15327}"/>
    <cellStyle name="Millares 3 3" xfId="112" xr:uid="{0E0CB673-4A16-4EA5-94F2-72CA8DF92D88}"/>
    <cellStyle name="Millares 3 3 2" xfId="113" xr:uid="{614D2A0D-9D50-43F9-AC68-64B1F7DB505F}"/>
    <cellStyle name="Millares 3 3 2 2" xfId="114" xr:uid="{EBD84045-D3E7-4D16-B99B-CAAD1FE04D75}"/>
    <cellStyle name="Millares 3 3 2 2 2" xfId="443" xr:uid="{FC8E1918-E393-4737-91F2-0144124A6305}"/>
    <cellStyle name="Millares 3 3 2 2 2 2" xfId="444" xr:uid="{EE7D79D8-C5F0-47CB-B106-018A6F6FF6A1}"/>
    <cellStyle name="Millares 3 3 2 2 3" xfId="445" xr:uid="{D430DD9C-6936-49C0-A474-ABEB11CE5234}"/>
    <cellStyle name="Millares 3 3 2 2 4" xfId="442" xr:uid="{E7E2E462-F40C-48BE-8861-EB2E3504E198}"/>
    <cellStyle name="Millares 3 3 2 3" xfId="446" xr:uid="{987478F3-73AE-42E4-A65B-B35B746E1F60}"/>
    <cellStyle name="Millares 3 3 2 3 2" xfId="447" xr:uid="{24BB4C98-6A21-4D87-9BE4-F1CC764F7CE3}"/>
    <cellStyle name="Millares 3 3 2 4" xfId="448" xr:uid="{E8227B26-016F-4ECF-9E7C-A822675537BB}"/>
    <cellStyle name="Millares 3 3 2 5" xfId="441" xr:uid="{17D33978-35F2-43DA-80C4-357A7335DD7A}"/>
    <cellStyle name="Millares 3 3 3" xfId="115" xr:uid="{C0CE1C3C-03CC-4E45-B99E-2C9C3C188434}"/>
    <cellStyle name="Millares 3 3 3 2" xfId="450" xr:uid="{811D7FF9-E5DE-48B0-8F1D-B58312583097}"/>
    <cellStyle name="Millares 3 3 3 2 2" xfId="451" xr:uid="{F88E3665-05C4-453B-8EAB-8B05E8D00766}"/>
    <cellStyle name="Millares 3 3 3 3" xfId="452" xr:uid="{DC064A0D-F9DB-495D-AE30-E672A823D9F2}"/>
    <cellStyle name="Millares 3 3 3 4" xfId="449" xr:uid="{D0DF4535-A137-4E20-97E7-69AD64C98536}"/>
    <cellStyle name="Millares 3 3 4" xfId="453" xr:uid="{AD4C3E9F-E350-40CD-B1B3-F01A6AAF4B19}"/>
    <cellStyle name="Millares 3 3 4 2" xfId="454" xr:uid="{1FC9F3D9-707D-4EB3-8472-3AB2895BFA16}"/>
    <cellStyle name="Millares 3 3 5" xfId="455" xr:uid="{A76B39AE-131C-4BE6-859E-012CEFEB2F79}"/>
    <cellStyle name="Millares 3 3 6" xfId="440" xr:uid="{C2A88F43-9EDE-480F-81F7-CCD1B0C9710F}"/>
    <cellStyle name="Millares 3 4" xfId="116" xr:uid="{3342C540-2B76-489B-9280-548DE0D1ABD6}"/>
    <cellStyle name="Millares 3 4 2" xfId="117" xr:uid="{C06D18FE-006E-4C9D-BAFF-17097D21630C}"/>
    <cellStyle name="Millares 3 4 2 2" xfId="458" xr:uid="{8E6BB652-0CEB-4FF3-A575-21C0A5D28B40}"/>
    <cellStyle name="Millares 3 4 2 2 2" xfId="459" xr:uid="{87A50F3D-D452-4CCE-AADC-9C4F1F47058F}"/>
    <cellStyle name="Millares 3 4 2 3" xfId="460" xr:uid="{C2A2C4BB-DA4F-434A-8372-9A2168E205B1}"/>
    <cellStyle name="Millares 3 4 2 4" xfId="457" xr:uid="{D1E5DBAA-C98D-4967-BD73-9115129E1966}"/>
    <cellStyle name="Millares 3 4 3" xfId="461" xr:uid="{24D93FCE-4641-4008-B494-653D0D6D0E22}"/>
    <cellStyle name="Millares 3 4 3 2" xfId="462" xr:uid="{15633B5B-7F1F-49C2-BA0D-3EB2348EAFFB}"/>
    <cellStyle name="Millares 3 4 4" xfId="463" xr:uid="{6CB6A2BB-95C8-4A27-9168-E841BD708CA4}"/>
    <cellStyle name="Millares 3 4 5" xfId="456" xr:uid="{207922C9-CC2F-47CE-A05F-D6B7C7B2EDBD}"/>
    <cellStyle name="Millares 3 5" xfId="118" xr:uid="{7A3D638D-56F2-4157-B843-A1CBF9F69F52}"/>
    <cellStyle name="Millares 3 5 2" xfId="465" xr:uid="{C96751F5-1190-4054-A111-E2359D75E59F}"/>
    <cellStyle name="Millares 3 5 2 2" xfId="466" xr:uid="{7016617C-8B20-4D0C-A9AB-6B25D8E97467}"/>
    <cellStyle name="Millares 3 5 3" xfId="467" xr:uid="{EFA65BCF-C52D-4B82-BC30-38F67C62761B}"/>
    <cellStyle name="Millares 3 5 4" xfId="464" xr:uid="{4ABB5269-3163-4192-9298-61B231822FBA}"/>
    <cellStyle name="Millares 3 6" xfId="468" xr:uid="{25D79086-185E-4A6A-82E3-A9E00ED4A392}"/>
    <cellStyle name="Millares 3 6 2" xfId="469" xr:uid="{26C544FA-EAAA-4627-AB6A-DCACAFD5A4C1}"/>
    <cellStyle name="Millares 3 7" xfId="470" xr:uid="{44C0EA1C-8472-4DC6-8134-5F1C8F2FA108}"/>
    <cellStyle name="Millares 3 8" xfId="471" xr:uid="{134C08A8-0029-481F-AB1F-82AC6BDF93D6}"/>
    <cellStyle name="Millares 3 9" xfId="407" xr:uid="{615A7A7B-0B11-4282-9105-EBDFA4ED7943}"/>
    <cellStyle name="Millares 4" xfId="119" xr:uid="{DB7E68E3-7231-4D2C-88FE-D11DCC8EB059}"/>
    <cellStyle name="Millares 4 2" xfId="120" xr:uid="{D24175E7-1BE0-438C-996C-030282AB1C97}"/>
    <cellStyle name="Millares 4 2 2" xfId="121" xr:uid="{524E6C31-EF83-4B1E-B1FF-A55F0566AA4F}"/>
    <cellStyle name="Millares 4 2 2 2" xfId="122" xr:uid="{D62DACD0-F507-4416-8554-067B9934B801}"/>
    <cellStyle name="Millares 4 2 2 2 2" xfId="476" xr:uid="{BD6E9826-5764-43F5-A612-08D976FD17AF}"/>
    <cellStyle name="Millares 4 2 2 2 2 2" xfId="477" xr:uid="{03BE12B5-8D32-4689-8AD8-BF36EDF231A9}"/>
    <cellStyle name="Millares 4 2 2 2 3" xfId="478" xr:uid="{9B3FAF95-91F9-4639-BDF0-A7206243143A}"/>
    <cellStyle name="Millares 4 2 2 2 4" xfId="475" xr:uid="{FB0BCD8A-CA23-47FE-B820-2405E95CC9A4}"/>
    <cellStyle name="Millares 4 2 2 3" xfId="479" xr:uid="{26EF77E0-0476-41B1-AEA9-37A8235991E3}"/>
    <cellStyle name="Millares 4 2 2 3 2" xfId="480" xr:uid="{CF213079-A331-4949-B383-1A5DF901236A}"/>
    <cellStyle name="Millares 4 2 2 4" xfId="481" xr:uid="{C6DA7D6D-E85A-4360-9B7D-A3C7E1C55C4C}"/>
    <cellStyle name="Millares 4 2 2 5" xfId="474" xr:uid="{EE5F70C1-F6B0-4EC8-944F-9B85EF05A604}"/>
    <cellStyle name="Millares 4 2 3" xfId="123" xr:uid="{58FF2A03-4499-41DE-8BFE-021782957C9B}"/>
    <cellStyle name="Millares 4 2 3 2" xfId="483" xr:uid="{7395C883-5F11-411C-9CD6-D08620FBB61B}"/>
    <cellStyle name="Millares 4 2 3 2 2" xfId="484" xr:uid="{0F8CFAF5-856A-4CE8-9018-1DF21692DE7B}"/>
    <cellStyle name="Millares 4 2 3 3" xfId="485" xr:uid="{25128CA3-992A-4E78-9AB3-B0054F9E5949}"/>
    <cellStyle name="Millares 4 2 3 4" xfId="482" xr:uid="{5E646541-034C-48AB-9986-4DB45094C206}"/>
    <cellStyle name="Millares 4 2 4" xfId="486" xr:uid="{D93310C6-A726-43A4-891E-9AEA504D3CB0}"/>
    <cellStyle name="Millares 4 2 4 2" xfId="487" xr:uid="{8D2303B7-B3C6-4E13-AD89-234CB562060D}"/>
    <cellStyle name="Millares 4 2 5" xfId="488" xr:uid="{D66EB475-B18A-4D87-A202-2F24C2F38BE5}"/>
    <cellStyle name="Millares 4 2 6" xfId="473" xr:uid="{D56F7DED-491E-4BE1-9EFC-EAAAE40FF1B9}"/>
    <cellStyle name="Millares 4 3" xfId="124" xr:uid="{4FA5F21A-B5F6-450C-ABA0-15B0BE14C93D}"/>
    <cellStyle name="Millares 4 3 2" xfId="125" xr:uid="{73317B18-44BC-4E46-AE6D-C43E6E7DB900}"/>
    <cellStyle name="Millares 4 3 2 2" xfId="491" xr:uid="{F9DEDB12-9D99-4C6D-B56C-363192E5ED9C}"/>
    <cellStyle name="Millares 4 3 2 2 2" xfId="492" xr:uid="{E39E1866-9DC0-4922-8273-DFC1DE56EE54}"/>
    <cellStyle name="Millares 4 3 2 3" xfId="493" xr:uid="{F4D4EE3A-4188-4969-8D95-5AB0F8DBBC6B}"/>
    <cellStyle name="Millares 4 3 2 4" xfId="490" xr:uid="{AC9877BF-F155-4512-8B6E-9D5807D17BFD}"/>
    <cellStyle name="Millares 4 3 3" xfId="494" xr:uid="{89E2CDDF-984E-4483-B4C9-B7C829E17ECB}"/>
    <cellStyle name="Millares 4 3 3 2" xfId="495" xr:uid="{04352EFB-6AE4-44F7-A281-A78C40ECCBB5}"/>
    <cellStyle name="Millares 4 3 4" xfId="496" xr:uid="{7C7AB776-57BB-4292-B6F5-4A7077F072C4}"/>
    <cellStyle name="Millares 4 3 5" xfId="489" xr:uid="{7D9E5052-0101-44DF-864D-EDA45F2ED51F}"/>
    <cellStyle name="Millares 4 4" xfId="126" xr:uid="{77649294-997F-484D-B0E0-9197F3F6DC5D}"/>
    <cellStyle name="Millares 4 4 2" xfId="498" xr:uid="{125215CD-A5D0-4D13-9E48-F522A9609A68}"/>
    <cellStyle name="Millares 4 4 2 2" xfId="499" xr:uid="{6BEF25FA-14BC-46C7-9331-E399CE604B86}"/>
    <cellStyle name="Millares 4 4 3" xfId="500" xr:uid="{9A6A71E2-0742-40C9-B1C7-6DE43DAE3DC0}"/>
    <cellStyle name="Millares 4 4 4" xfId="497" xr:uid="{16F4B7C0-BA6D-4DD1-84BD-021C91EA3D12}"/>
    <cellStyle name="Millares 4 5" xfId="501" xr:uid="{90177BA5-CC09-4293-AD9A-F69ED75A66C7}"/>
    <cellStyle name="Millares 4 5 2" xfId="502" xr:uid="{F9845931-B658-4D19-924F-BBA5ACD390EB}"/>
    <cellStyle name="Millares 4 6" xfId="503" xr:uid="{CDDA6A16-EFE5-47B0-A315-F6B41FCB85C7}"/>
    <cellStyle name="Millares 4 7" xfId="472" xr:uid="{5C1788EC-77F8-436B-AEF4-005AF029F2FA}"/>
    <cellStyle name="Millares 5" xfId="127" xr:uid="{4D212AA8-BC87-425F-9AD3-56E293FC777D}"/>
    <cellStyle name="Millares 5 2" xfId="128" xr:uid="{13CCF074-7917-4634-8BC3-9690EF832359}"/>
    <cellStyle name="Millares 5 2 2" xfId="129" xr:uid="{E44217EE-287E-4FE0-B439-B5A8A839272F}"/>
    <cellStyle name="Millares 5 2 2 2" xfId="507" xr:uid="{4778FA06-6792-45DE-BED1-F0A564608E9F}"/>
    <cellStyle name="Millares 5 2 2 2 2" xfId="508" xr:uid="{F1AE1FE2-49B2-4B16-B9B2-B8A6D321BBA3}"/>
    <cellStyle name="Millares 5 2 2 3" xfId="509" xr:uid="{261FC288-B272-4C6D-991A-0460AA7FF42E}"/>
    <cellStyle name="Millares 5 2 2 4" xfId="506" xr:uid="{5026ED2E-CC5E-4E11-8FAA-4B610704B129}"/>
    <cellStyle name="Millares 5 2 3" xfId="510" xr:uid="{F55133E6-DAE8-46DC-8366-AC3C48D8FF3E}"/>
    <cellStyle name="Millares 5 2 3 2" xfId="511" xr:uid="{5FFA3DF2-0253-4739-964C-A8637FBCB8D5}"/>
    <cellStyle name="Millares 5 2 4" xfId="512" xr:uid="{8492FCEE-6273-4679-91C8-1AB9FF396929}"/>
    <cellStyle name="Millares 5 2 5" xfId="505" xr:uid="{F859B29B-4C74-4E15-802B-F9AC240E78AC}"/>
    <cellStyle name="Millares 5 3" xfId="130" xr:uid="{705CB75B-6CF1-4391-9C7A-335212DACB84}"/>
    <cellStyle name="Millares 5 3 2" xfId="514" xr:uid="{62F9DE2A-BD9C-4702-A148-9A7B839DC55E}"/>
    <cellStyle name="Millares 5 3 2 2" xfId="515" xr:uid="{85505177-7AA1-4BF9-9E9B-DDF61A55643D}"/>
    <cellStyle name="Millares 5 3 3" xfId="516" xr:uid="{92F1DBF2-1030-4368-A5A0-3AAE33006C67}"/>
    <cellStyle name="Millares 5 3 4" xfId="513" xr:uid="{03B9B6E6-0E43-4650-89F5-312051A18278}"/>
    <cellStyle name="Millares 5 4" xfId="517" xr:uid="{A0AD2CDD-A63B-4D2B-9771-22600FC6E585}"/>
    <cellStyle name="Millares 5 4 2" xfId="518" xr:uid="{39C915A4-E345-4941-A4B9-42AC1CDA6D7C}"/>
    <cellStyle name="Millares 5 5" xfId="519" xr:uid="{11FC88B6-0FCC-429B-9472-F499107057AE}"/>
    <cellStyle name="Millares 5 6" xfId="504" xr:uid="{F5388114-4D9D-4055-962B-DDE09B7A3C5F}"/>
    <cellStyle name="Millares 6" xfId="131" xr:uid="{1505E1B8-E25F-471A-B279-6E6B10828A44}"/>
    <cellStyle name="Millares 6 2" xfId="132" xr:uid="{161EBC83-F6DC-4C65-93F6-19841A4772FC}"/>
    <cellStyle name="Millares 6 2 2" xfId="522" xr:uid="{31868931-C19B-4137-8E44-FA4A6268119E}"/>
    <cellStyle name="Millares 6 2 2 2" xfId="523" xr:uid="{5E09B53F-93ED-4AC6-B722-88F0E743D71B}"/>
    <cellStyle name="Millares 6 2 3" xfId="524" xr:uid="{FD652D0D-9232-49D6-AAC0-0DD270A48D42}"/>
    <cellStyle name="Millares 6 2 4" xfId="521" xr:uid="{E668A2E9-CD83-402A-9C48-92E05A5B36E0}"/>
    <cellStyle name="Millares 6 3" xfId="525" xr:uid="{767DF04D-8861-4F5F-9EF1-C65198A41351}"/>
    <cellStyle name="Millares 6 3 2" xfId="526" xr:uid="{5BBB0338-144B-4428-B64C-6726ACE7E984}"/>
    <cellStyle name="Millares 6 4" xfId="527" xr:uid="{DE1B1A89-0FFF-4C9C-B97E-766C865671C6}"/>
    <cellStyle name="Millares 6 5" xfId="520" xr:uid="{6E60089A-EFB8-46BE-82DA-C6F10A85A7C3}"/>
    <cellStyle name="Millares 7" xfId="133" xr:uid="{7FBB6A2A-E5AD-4DDA-A5FB-EE94ED07A012}"/>
    <cellStyle name="Millares 7 2" xfId="529" xr:uid="{3F32AEC1-1B50-4084-AAF3-DCDC62D420CD}"/>
    <cellStyle name="Millares 7 2 2" xfId="530" xr:uid="{AF32CCEF-F655-42FA-A8EC-06850C111B8F}"/>
    <cellStyle name="Millares 7 3" xfId="531" xr:uid="{EAF9B8CB-C9B4-441B-8C20-699E53399C91}"/>
    <cellStyle name="Millares 7 4" xfId="528" xr:uid="{72AF0F26-F827-4A79-99AA-810490875D22}"/>
    <cellStyle name="Millares 8" xfId="134" xr:uid="{28502EEB-BAF8-459D-AAF6-AB206A89DB4F}"/>
    <cellStyle name="Millares 8 2" xfId="533" xr:uid="{37A79383-BF03-488C-B596-2B50A85F4EF2}"/>
    <cellStyle name="Millares 8 2 2" xfId="534" xr:uid="{EB3AEF11-3DE9-4222-A3B1-1D129B63AAAC}"/>
    <cellStyle name="Millares 8 3" xfId="535" xr:uid="{6A10B1FF-D8A6-4ADF-A555-D150134F810D}"/>
    <cellStyle name="Millares 8 4" xfId="532" xr:uid="{DDF5FE3A-D693-49AB-B5E7-E78171384935}"/>
    <cellStyle name="Millares 9" xfId="172" xr:uid="{CF417944-44F8-4E15-9E86-3B7F55991A0B}"/>
    <cellStyle name="Millares 9 2" xfId="536" xr:uid="{0E4217B0-056B-4BE4-939F-07475B9AC609}"/>
    <cellStyle name="Moneda" xfId="1" builtinId="4"/>
    <cellStyle name="Moneda 2" xfId="171" xr:uid="{E0D539D5-A485-40EB-9CDC-8E1B9CAF7C6F}"/>
    <cellStyle name="Moneda 2 2" xfId="538" xr:uid="{C8D795A3-F513-4458-B349-250E9A0DADBE}"/>
    <cellStyle name="Moneda 2 2 2" xfId="539" xr:uid="{AB564395-7EEE-4498-B29A-378DA4568DD2}"/>
    <cellStyle name="Moneda 2 3" xfId="540" xr:uid="{EF44732C-FB05-42DB-B778-696DE7C645D0}"/>
    <cellStyle name="Moneda 2 4" xfId="537" xr:uid="{7B27A1FB-DCDE-4AC2-8F2F-13A044226817}"/>
    <cellStyle name="Neutral 2" xfId="135" xr:uid="{C97AB93D-5650-4BE9-89FB-DDFAC257ABEE}"/>
    <cellStyle name="Normal" xfId="0" builtinId="0"/>
    <cellStyle name="Normal 10" xfId="19" xr:uid="{F71460FA-4031-4AB3-AC38-B1023BF6E893}"/>
    <cellStyle name="Normal 11" xfId="170" xr:uid="{6F2501ED-C1BE-46C5-849E-3611D68B7B8E}"/>
    <cellStyle name="Normal 2" xfId="2" xr:uid="{C5F70BA3-CFA6-49FE-84AE-B0BD00E4B906}"/>
    <cellStyle name="Normal 2 2" xfId="8" xr:uid="{E5ABF3A9-8B35-42F1-A9C6-E187502FBB74}"/>
    <cellStyle name="Normal 2 2 2" xfId="165" xr:uid="{B2C0BB35-FD00-4E0D-BEE3-CF73F3B8E5B0}"/>
    <cellStyle name="Normal 2 2 3" xfId="136" xr:uid="{19AEF418-0CCF-46A1-93C7-1589E2E06F65}"/>
    <cellStyle name="Normal 2 3" xfId="14" xr:uid="{7990DA84-7197-4D39-B369-C8BA12762AB1}"/>
    <cellStyle name="Normal 2 3 2" xfId="167" xr:uid="{F666F584-7070-4B7E-9719-D022580C4B75}"/>
    <cellStyle name="Normal 2 3 3" xfId="137" xr:uid="{650533E8-C011-4211-9091-F3656376532D}"/>
    <cellStyle name="Normal 2 4" xfId="138" xr:uid="{F487D5F0-4B57-4D30-A3E8-4CC55AD154F0}"/>
    <cellStyle name="Normal 2 5" xfId="139" xr:uid="{12D49A80-373F-413E-A45C-67074A8692B2}"/>
    <cellStyle name="Normal 2 6" xfId="140" xr:uid="{4A9C89E0-1F7F-47C5-8B7B-CEE3AE1FB8C6}"/>
    <cellStyle name="Normal 3" xfId="5" xr:uid="{926D3215-D2FB-47C6-9A98-2FBD56EB9A01}"/>
    <cellStyle name="Normal 3 2" xfId="9" xr:uid="{1EAD8259-E8EE-43C0-BD35-41657D897936}"/>
    <cellStyle name="Normal 3 3" xfId="11" xr:uid="{A2CEED02-09EA-432D-BE3E-2D1EA3078746}"/>
    <cellStyle name="Normal 3 3 2" xfId="141" xr:uid="{5AF61DC9-D7B1-4932-A800-39A457FB445A}"/>
    <cellStyle name="Normal 3 4" xfId="16" xr:uid="{2243C61A-65B9-4762-8C1B-628BF18AF5AA}"/>
    <cellStyle name="Normal 3 4 2" xfId="169" xr:uid="{6CE1B411-3B0A-4BF5-8884-DDA3EFB44F30}"/>
    <cellStyle name="Normal 3 4 3" xfId="142" xr:uid="{4A87A1E6-03FA-45A5-A078-1E3C0B1E5077}"/>
    <cellStyle name="Normal 3 5" xfId="143" xr:uid="{56A0737B-C971-4986-AD35-14983D1114B5}"/>
    <cellStyle name="Normal 3 6" xfId="542" xr:uid="{0BF13D4F-1A91-4D63-8EA4-C2868B82C272}"/>
    <cellStyle name="Normal 3 7" xfId="541" xr:uid="{3F8DB1F3-A673-4C6C-8A2B-C261424C6288}"/>
    <cellStyle name="Normal 4" xfId="144" xr:uid="{CC2D1844-8FEC-4CD5-92E1-7FB371A504F4}"/>
    <cellStyle name="Normal 4 2" xfId="145" xr:uid="{EC73A5E8-A9E4-499F-BD4F-5513FED43963}"/>
    <cellStyle name="Normal 5" xfId="3" xr:uid="{B45FC5A7-4E1A-4B35-AD45-0683F240E75D}"/>
    <cellStyle name="Normal 6" xfId="4" xr:uid="{59C19102-9828-40FD-8A8F-A81038AEF5AF}"/>
    <cellStyle name="Normal 6 2" xfId="147" xr:uid="{7A654B02-3AD0-4F9F-8405-F1112900CBB2}"/>
    <cellStyle name="Normal 6 3" xfId="164" xr:uid="{4237E348-3D98-41B2-89D4-75B2D6ADF74E}"/>
    <cellStyle name="Normal 6 4" xfId="146" xr:uid="{7DF4DB32-E83D-4B9A-88F6-0A6EDCF6A405}"/>
    <cellStyle name="Normal 7" xfId="148" xr:uid="{0A7269E3-DEEE-43E3-88BA-DEA22D8B87D2}"/>
    <cellStyle name="Normal 8" xfId="149" xr:uid="{CFD676F2-F239-472B-B9C6-9B95323DDA0D}"/>
    <cellStyle name="Normal 9" xfId="150" xr:uid="{B4AC7182-F3E5-4184-9EA4-3788D86B0E10}"/>
    <cellStyle name="Notas 2" xfId="151" xr:uid="{E386B4C7-F04F-4DF5-88C3-697DFCD39FBF}"/>
    <cellStyle name="Notas 2 2" xfId="152" xr:uid="{6AB8CE21-E343-469D-BCA7-B8225D6D17BB}"/>
    <cellStyle name="Notas 2 3" xfId="544" xr:uid="{35A898E9-09E9-4BCE-9F9F-C715742ADF86}"/>
    <cellStyle name="Notas 2 4" xfId="543" xr:uid="{EBE3321A-8B17-4474-90D3-3BD9F355612B}"/>
    <cellStyle name="Notas 3" xfId="153" xr:uid="{434EF24B-6620-43DF-8790-D4E4AB54B674}"/>
    <cellStyle name="Notas 3 2" xfId="546" xr:uid="{20901CD8-0625-492E-B955-A730D1EC9955}"/>
    <cellStyle name="Notas 3 3" xfId="545" xr:uid="{CD6635CE-C554-4C43-8162-CEE43F0418D3}"/>
    <cellStyle name="Notas 4" xfId="547" xr:uid="{1BFAABCA-48BA-45E0-A537-696A79DA8302}"/>
    <cellStyle name="Porcentaje 2" xfId="6" xr:uid="{0C15F8AA-E49C-4CF0-BC7D-75D0E469F789}"/>
    <cellStyle name="Porcentaje 2 2" xfId="10" xr:uid="{DF31893A-7FDD-4F3C-B4F0-5A536DE959B4}"/>
    <cellStyle name="Porcentaje 2 3" xfId="7" xr:uid="{69A81262-B7EB-48F2-A108-A891CEAD435C}"/>
    <cellStyle name="Porcentaje 2 4" xfId="12" xr:uid="{293D340A-66B8-468D-989B-83EE5F253B26}"/>
    <cellStyle name="Porcentaje 2 5" xfId="17" xr:uid="{BC59B11B-B05F-4217-948B-2B268F2C953B}"/>
    <cellStyle name="Porcentaje 3" xfId="155" xr:uid="{67672B87-53F5-4FE4-BFFF-203A9D2C3FF9}"/>
    <cellStyle name="Porcentaje 4" xfId="154" xr:uid="{39B50EB5-4AA9-4FC0-B69A-5575FDA94412}"/>
    <cellStyle name="Porcentaje 5" xfId="548" xr:uid="{493AFBD7-D746-4D2E-88FC-CF3FE8D0FCFA}"/>
    <cellStyle name="Porcentaje 6" xfId="549" xr:uid="{31260DCF-DEE8-44DD-A63A-6969BAF348FC}"/>
    <cellStyle name="Salida 2" xfId="156" xr:uid="{53997695-E9C7-44FD-BBFC-84E7F329FB22}"/>
    <cellStyle name="Texto de advertencia 2" xfId="157" xr:uid="{EF93AD67-0F46-4F83-8E52-1AEBC3514042}"/>
    <cellStyle name="Texto explicativo 2" xfId="158" xr:uid="{27B7CB92-D78C-42F4-8BCC-76B56895AA92}"/>
    <cellStyle name="Título 1" xfId="159" xr:uid="{538DA1FE-BE69-483B-ADAB-40F7A8C1F873}"/>
    <cellStyle name="Título 2 2" xfId="160" xr:uid="{CFCE0C1F-8A24-42EA-81CA-207EA7835B6E}"/>
    <cellStyle name="Título 3 2" xfId="161" xr:uid="{7CD363A7-1E8D-4292-A7BE-6EFD8BCFA804}"/>
    <cellStyle name="Título 4" xfId="162" xr:uid="{8631BD32-3BE5-4A6B-920B-16BBE4F73B4B}"/>
    <cellStyle name="Título 4 2" xfId="551" xr:uid="{38AF179C-3BCD-45FA-B646-7738039536E4}"/>
    <cellStyle name="Título 4 3" xfId="550" xr:uid="{38583B16-301A-4B98-BDA3-D1431EFF3030}"/>
    <cellStyle name="Total 2" xfId="163" xr:uid="{ADF4BD01-AE75-4D66-A990-D2CB367710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omxnm02\Nominas\P.T.U.%20REPARTO\PTUA%202020\PTU-Recibo-Liomont-2019%20EDI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BO"/>
      <sheetName val="Hoja3"/>
      <sheetName val="BRUTO NETO"/>
      <sheetName val="IMP 1"/>
      <sheetName val="IMP 2"/>
    </sheetNames>
    <sheetDataSet>
      <sheetData sheetId="0"/>
      <sheetData sheetId="1"/>
      <sheetData sheetId="2">
        <row r="1">
          <cell r="B1" t="str">
            <v>GUOI6007083A7</v>
          </cell>
          <cell r="C1">
            <v>15262.31</v>
          </cell>
          <cell r="D1">
            <v>13021.55</v>
          </cell>
        </row>
        <row r="2">
          <cell r="B2" t="str">
            <v>ZUOL600314TG0</v>
          </cell>
          <cell r="C2">
            <v>8407.3799999999992</v>
          </cell>
          <cell r="D2">
            <v>7030.3799999999992</v>
          </cell>
          <cell r="L2" t="str">
            <v xml:space="preserve">ABC CAPITAL </v>
          </cell>
        </row>
        <row r="3">
          <cell r="B3" t="str">
            <v>MACL590407Q11</v>
          </cell>
          <cell r="C3">
            <v>5342.01</v>
          </cell>
          <cell r="D3">
            <v>4471.66</v>
          </cell>
          <cell r="L3" t="str">
            <v xml:space="preserve">ACTINVER </v>
          </cell>
        </row>
        <row r="4">
          <cell r="B4" t="str">
            <v>SAGR560918C63</v>
          </cell>
          <cell r="C4">
            <v>1461.44</v>
          </cell>
          <cell r="D4">
            <v>1419.98</v>
          </cell>
          <cell r="L4" t="str">
            <v xml:space="preserve">AFIRME </v>
          </cell>
        </row>
        <row r="5">
          <cell r="B5" t="str">
            <v>FESI510628C99</v>
          </cell>
          <cell r="C5">
            <v>19228.22</v>
          </cell>
          <cell r="D5">
            <v>15003.820000000002</v>
          </cell>
          <cell r="L5" t="str">
            <v>AMERICAN EXPRESS</v>
          </cell>
        </row>
        <row r="6">
          <cell r="B6" t="str">
            <v>DEMN590216C5A</v>
          </cell>
          <cell r="C6">
            <v>20002.12</v>
          </cell>
          <cell r="D6">
            <v>15595.699999999999</v>
          </cell>
          <cell r="L6" t="str">
            <v xml:space="preserve">AZTECA </v>
          </cell>
        </row>
        <row r="7">
          <cell r="B7" t="str">
            <v>SANL610905896</v>
          </cell>
          <cell r="C7">
            <v>23648.05</v>
          </cell>
          <cell r="D7">
            <v>18392.54</v>
          </cell>
          <cell r="L7" t="str">
            <v xml:space="preserve">BAJIO </v>
          </cell>
        </row>
        <row r="8">
          <cell r="B8" t="str">
            <v>MOCA570802KR9</v>
          </cell>
          <cell r="C8">
            <v>3835</v>
          </cell>
          <cell r="D8">
            <v>3294.21</v>
          </cell>
          <cell r="L8" t="str">
            <v xml:space="preserve">BANAMEX </v>
          </cell>
        </row>
        <row r="9">
          <cell r="B9" t="str">
            <v>AIPM560314BL8</v>
          </cell>
          <cell r="C9">
            <v>10708.43</v>
          </cell>
          <cell r="D9">
            <v>9685.14</v>
          </cell>
          <cell r="L9" t="str">
            <v xml:space="preserve">BANCO FAMSA </v>
          </cell>
        </row>
        <row r="10">
          <cell r="B10" t="str">
            <v>VEVE760526BP6</v>
          </cell>
          <cell r="C10">
            <v>12355.62</v>
          </cell>
          <cell r="D10">
            <v>9994.82</v>
          </cell>
          <cell r="L10" t="str">
            <v xml:space="preserve">BANCOPPEL </v>
          </cell>
        </row>
        <row r="11">
          <cell r="B11" t="str">
            <v>AAGM710205468</v>
          </cell>
          <cell r="C11">
            <v>18869.8</v>
          </cell>
          <cell r="D11">
            <v>15109.919999999998</v>
          </cell>
          <cell r="L11" t="str">
            <v xml:space="preserve">BANJERCITO </v>
          </cell>
        </row>
        <row r="12">
          <cell r="B12" t="str">
            <v>TIAA580712SHA</v>
          </cell>
          <cell r="C12">
            <v>946.85</v>
          </cell>
          <cell r="D12">
            <v>946.85</v>
          </cell>
          <cell r="L12" t="str">
            <v xml:space="preserve">BANOBRAS </v>
          </cell>
        </row>
        <row r="13">
          <cell r="B13" t="str">
            <v>CAGM591208RC9</v>
          </cell>
          <cell r="C13">
            <v>21035.39</v>
          </cell>
          <cell r="D13">
            <v>16812.939999999999</v>
          </cell>
          <cell r="L13" t="str">
            <v xml:space="preserve">BANORTE </v>
          </cell>
        </row>
        <row r="14">
          <cell r="B14" t="str">
            <v>PIBL750317AZ3</v>
          </cell>
          <cell r="C14">
            <v>1504.86</v>
          </cell>
          <cell r="D14">
            <v>1482.9199999999998</v>
          </cell>
          <cell r="L14" t="str">
            <v xml:space="preserve">BANSEFI </v>
          </cell>
        </row>
        <row r="15">
          <cell r="B15" t="str">
            <v>CANJ740228MR0</v>
          </cell>
          <cell r="C15">
            <v>25900.67</v>
          </cell>
          <cell r="D15">
            <v>18510.669999999998</v>
          </cell>
          <cell r="L15" t="str">
            <v xml:space="preserve">BANSI </v>
          </cell>
        </row>
        <row r="16">
          <cell r="B16" t="str">
            <v>SACG771005IM1</v>
          </cell>
          <cell r="C16">
            <v>17904.349999999999</v>
          </cell>
          <cell r="D16">
            <v>14350.689999999999</v>
          </cell>
          <cell r="L16" t="str">
            <v xml:space="preserve">BBVA BANCOMER </v>
          </cell>
        </row>
        <row r="17">
          <cell r="B17" t="str">
            <v>BORJ7605033N6</v>
          </cell>
          <cell r="C17">
            <v>18758.669999999998</v>
          </cell>
          <cell r="D17">
            <v>15030.179999999998</v>
          </cell>
          <cell r="L17" t="str">
            <v>BMONEX   </v>
          </cell>
        </row>
        <row r="18">
          <cell r="B18" t="str">
            <v>GOMI560617SI6</v>
          </cell>
          <cell r="C18">
            <v>21238.81</v>
          </cell>
          <cell r="D18">
            <v>16972.910000000003</v>
          </cell>
          <cell r="L18" t="str">
            <v xml:space="preserve">BMULTIVA </v>
          </cell>
        </row>
        <row r="19">
          <cell r="B19" t="str">
            <v>GOMR5711244C4</v>
          </cell>
          <cell r="C19">
            <v>7108.17</v>
          </cell>
          <cell r="D19">
            <v>6197.26</v>
          </cell>
          <cell r="L19" t="str">
            <v xml:space="preserve">CIBANCO </v>
          </cell>
        </row>
        <row r="20">
          <cell r="B20" t="str">
            <v>BESV780216C1A</v>
          </cell>
          <cell r="C20">
            <v>21196.85</v>
          </cell>
          <cell r="D20">
            <v>16939.91</v>
          </cell>
          <cell r="L20" t="str">
            <v xml:space="preserve">COMPARTAMOS </v>
          </cell>
        </row>
        <row r="21">
          <cell r="B21" t="str">
            <v>OOHE670623M37</v>
          </cell>
          <cell r="C21">
            <v>8349.1</v>
          </cell>
          <cell r="D21">
            <v>7034.1100000000006</v>
          </cell>
          <cell r="L21" t="str">
            <v xml:space="preserve">CONSUBANCO </v>
          </cell>
        </row>
        <row r="22">
          <cell r="B22" t="str">
            <v>LOOR740629Q86</v>
          </cell>
          <cell r="C22">
            <v>14143.96</v>
          </cell>
          <cell r="D22">
            <v>11393.519999999999</v>
          </cell>
          <cell r="L22" t="str">
            <v xml:space="preserve">HSBC </v>
          </cell>
        </row>
        <row r="23">
          <cell r="B23" t="str">
            <v>REMR8008311DA</v>
          </cell>
          <cell r="C23">
            <v>7243.75</v>
          </cell>
          <cell r="D23">
            <v>5967.1900000000005</v>
          </cell>
          <cell r="L23" t="str">
            <v xml:space="preserve">INBURSA </v>
          </cell>
        </row>
        <row r="24">
          <cell r="B24" t="str">
            <v>BUMM760711SR5</v>
          </cell>
          <cell r="C24">
            <v>11049.2</v>
          </cell>
          <cell r="D24">
            <v>8959.8000000000011</v>
          </cell>
          <cell r="L24" t="str">
            <v xml:space="preserve">INDEVAL </v>
          </cell>
        </row>
        <row r="25">
          <cell r="B25" t="str">
            <v>GOFR690830PS9</v>
          </cell>
          <cell r="C25">
            <v>296.56</v>
          </cell>
          <cell r="D25">
            <v>296.56</v>
          </cell>
          <cell r="L25" t="str">
            <v xml:space="preserve">INTERACCIONES </v>
          </cell>
        </row>
        <row r="26">
          <cell r="B26" t="str">
            <v>SAMG690405T58</v>
          </cell>
          <cell r="C26">
            <v>6419.36</v>
          </cell>
          <cell r="D26">
            <v>5862.7199999999993</v>
          </cell>
          <cell r="L26" t="str">
            <v xml:space="preserve">INVEX </v>
          </cell>
        </row>
        <row r="27">
          <cell r="B27" t="str">
            <v>COMF880302H14</v>
          </cell>
          <cell r="C27">
            <v>1283.04</v>
          </cell>
          <cell r="D27">
            <v>1283.04</v>
          </cell>
          <cell r="L27" t="str">
            <v xml:space="preserve">IXE </v>
          </cell>
        </row>
        <row r="28">
          <cell r="B28" t="str">
            <v>FOGS591201D39</v>
          </cell>
          <cell r="C28">
            <v>25560.68</v>
          </cell>
          <cell r="D28">
            <v>17300.95</v>
          </cell>
          <cell r="L28" t="str">
            <v xml:space="preserve">MIFEL </v>
          </cell>
        </row>
        <row r="29">
          <cell r="B29" t="str">
            <v>MAEM741027HB8</v>
          </cell>
          <cell r="C29">
            <v>20329.419999999998</v>
          </cell>
          <cell r="D29">
            <v>16265.419999999998</v>
          </cell>
          <cell r="L29" t="str">
            <v>***OTRA***</v>
          </cell>
        </row>
        <row r="30">
          <cell r="B30" t="str">
            <v>ROHR571209D80</v>
          </cell>
          <cell r="C30">
            <v>13598.17</v>
          </cell>
          <cell r="D30">
            <v>9652.31</v>
          </cell>
          <cell r="L30" t="str">
            <v xml:space="preserve">OPCIONES EMPRESARIALES DEL NOROESTE </v>
          </cell>
        </row>
        <row r="31">
          <cell r="B31" t="str">
            <v>MABE5905199C7</v>
          </cell>
          <cell r="C31">
            <v>23391.81</v>
          </cell>
          <cell r="D31">
            <v>18673.68</v>
          </cell>
          <cell r="L31" t="str">
            <v xml:space="preserve">SANTANDER </v>
          </cell>
        </row>
        <row r="32">
          <cell r="B32" t="str">
            <v>GAMR630719J50</v>
          </cell>
          <cell r="C32">
            <v>12480.65</v>
          </cell>
          <cell r="D32">
            <v>9851.7099999999991</v>
          </cell>
          <cell r="L32" t="str">
            <v xml:space="preserve">SCOTIABANK </v>
          </cell>
        </row>
        <row r="33">
          <cell r="B33" t="str">
            <v>CAAF820507BI8</v>
          </cell>
          <cell r="C33">
            <v>7806.55</v>
          </cell>
          <cell r="D33">
            <v>6417.43</v>
          </cell>
          <cell r="L33" t="str">
            <v xml:space="preserve">VE POR MAS </v>
          </cell>
        </row>
        <row r="34">
          <cell r="B34" t="str">
            <v>GUSN750328EJ3</v>
          </cell>
          <cell r="C34">
            <v>3667.07</v>
          </cell>
          <cell r="D34">
            <v>2957.9100000000003</v>
          </cell>
          <cell r="L34" t="str">
            <v xml:space="preserve">WAL-MART </v>
          </cell>
        </row>
        <row r="35">
          <cell r="B35" t="str">
            <v>OERJ881017JJ3</v>
          </cell>
          <cell r="C35">
            <v>9564.69</v>
          </cell>
          <cell r="D35">
            <v>7800.0400000000009</v>
          </cell>
        </row>
        <row r="36">
          <cell r="B36" t="str">
            <v>QUSS631231GY7</v>
          </cell>
          <cell r="C36">
            <v>9707.8700000000008</v>
          </cell>
          <cell r="D36">
            <v>8546.9900000000016</v>
          </cell>
        </row>
        <row r="37">
          <cell r="B37" t="str">
            <v>GABA750614FS2</v>
          </cell>
          <cell r="C37">
            <v>23657.33</v>
          </cell>
          <cell r="D37">
            <v>18882.490000000002</v>
          </cell>
        </row>
        <row r="38">
          <cell r="B38" t="str">
            <v>ROHL790725G39</v>
          </cell>
          <cell r="C38">
            <v>10294.379999999999</v>
          </cell>
          <cell r="D38">
            <v>8373.8599999999988</v>
          </cell>
        </row>
        <row r="39">
          <cell r="B39" t="str">
            <v>PEMJ900918U82</v>
          </cell>
          <cell r="C39">
            <v>6018.97</v>
          </cell>
          <cell r="D39">
            <v>5505.89</v>
          </cell>
        </row>
        <row r="40">
          <cell r="B40" t="str">
            <v>CUSS810325RU8</v>
          </cell>
          <cell r="C40">
            <v>17372.89</v>
          </cell>
          <cell r="D40">
            <v>14386.41</v>
          </cell>
        </row>
        <row r="41">
          <cell r="B41" t="str">
            <v>ROMH680607IY4</v>
          </cell>
          <cell r="C41">
            <v>24569.05</v>
          </cell>
          <cell r="D41">
            <v>17578.54</v>
          </cell>
        </row>
        <row r="42">
          <cell r="B42" t="str">
            <v>GACA561210H17</v>
          </cell>
          <cell r="C42">
            <v>25900.67</v>
          </cell>
          <cell r="D42">
            <v>17525.339999999997</v>
          </cell>
        </row>
        <row r="43">
          <cell r="B43" t="str">
            <v>MEBA770412K35</v>
          </cell>
          <cell r="C43">
            <v>5187</v>
          </cell>
          <cell r="D43">
            <v>4357.42</v>
          </cell>
        </row>
        <row r="44">
          <cell r="B44" t="str">
            <v>GASJ8311026T2</v>
          </cell>
          <cell r="C44">
            <v>23092.74</v>
          </cell>
          <cell r="D44">
            <v>18438.490000000002</v>
          </cell>
        </row>
        <row r="45">
          <cell r="B45" t="str">
            <v>GAGN911001C42</v>
          </cell>
          <cell r="C45">
            <v>775.98</v>
          </cell>
          <cell r="D45">
            <v>775.98</v>
          </cell>
        </row>
        <row r="46">
          <cell r="B46" t="str">
            <v>LODG880403BR7</v>
          </cell>
          <cell r="C46">
            <v>25900.67</v>
          </cell>
          <cell r="D46">
            <v>18521.43</v>
          </cell>
        </row>
        <row r="47">
          <cell r="B47" t="str">
            <v>AESD850914D9A</v>
          </cell>
          <cell r="C47">
            <v>21354.2</v>
          </cell>
          <cell r="D47">
            <v>17071.310000000001</v>
          </cell>
        </row>
        <row r="48">
          <cell r="B48" t="str">
            <v>MERG690722V22</v>
          </cell>
          <cell r="C48">
            <v>21565.83</v>
          </cell>
          <cell r="D48">
            <v>15070.320000000002</v>
          </cell>
        </row>
        <row r="49">
          <cell r="B49" t="str">
            <v>PEAM691016HC5</v>
          </cell>
          <cell r="C49">
            <v>15761.59</v>
          </cell>
          <cell r="D49">
            <v>12673.28</v>
          </cell>
        </row>
        <row r="50">
          <cell r="B50" t="str">
            <v>MOCA910703IW8</v>
          </cell>
          <cell r="C50">
            <v>1284.46</v>
          </cell>
          <cell r="D50">
            <v>1284.46</v>
          </cell>
        </row>
        <row r="51">
          <cell r="B51" t="str">
            <v>DIGV8511191C4</v>
          </cell>
          <cell r="C51">
            <v>15963.06</v>
          </cell>
          <cell r="D51">
            <v>13336.009999999998</v>
          </cell>
        </row>
        <row r="52">
          <cell r="B52" t="str">
            <v>LEMD910304ASA</v>
          </cell>
          <cell r="C52">
            <v>3649.39</v>
          </cell>
          <cell r="D52">
            <v>3148.24</v>
          </cell>
        </row>
        <row r="53">
          <cell r="B53" t="str">
            <v>NASK700914DB7</v>
          </cell>
          <cell r="C53">
            <v>16864.75</v>
          </cell>
          <cell r="D53">
            <v>13540.8</v>
          </cell>
        </row>
        <row r="54">
          <cell r="B54" t="str">
            <v>AACJ890121PA2</v>
          </cell>
          <cell r="C54">
            <v>11332.96</v>
          </cell>
          <cell r="D54">
            <v>10241.719999999999</v>
          </cell>
        </row>
        <row r="55">
          <cell r="B55" t="str">
            <v>RAEH7805195R1</v>
          </cell>
          <cell r="C55">
            <v>23407.43</v>
          </cell>
          <cell r="D55">
            <v>16322.6</v>
          </cell>
        </row>
        <row r="56">
          <cell r="B56" t="str">
            <v>MAFW9209167Y5</v>
          </cell>
          <cell r="C56">
            <v>8876.7900000000009</v>
          </cell>
          <cell r="D56">
            <v>8052.7800000000007</v>
          </cell>
        </row>
        <row r="57">
          <cell r="B57" t="str">
            <v>FOTP790211HD2</v>
          </cell>
          <cell r="C57">
            <v>20630.86</v>
          </cell>
          <cell r="D57">
            <v>14821.810000000001</v>
          </cell>
        </row>
        <row r="58">
          <cell r="B58" t="str">
            <v>VEBE830421884</v>
          </cell>
          <cell r="C58">
            <v>21781.71</v>
          </cell>
          <cell r="D58">
            <v>17407.5</v>
          </cell>
        </row>
        <row r="59">
          <cell r="B59" t="str">
            <v>CARG8912018E5</v>
          </cell>
          <cell r="C59">
            <v>11594.55</v>
          </cell>
          <cell r="D59">
            <v>9396.32</v>
          </cell>
        </row>
        <row r="60">
          <cell r="B60" t="str">
            <v>MAGA8001089L8</v>
          </cell>
          <cell r="C60">
            <v>25900.67</v>
          </cell>
          <cell r="D60">
            <v>20115.349999999999</v>
          </cell>
        </row>
        <row r="61">
          <cell r="B61" t="str">
            <v>DOVL800721AI7</v>
          </cell>
          <cell r="C61">
            <v>5768.71</v>
          </cell>
          <cell r="D61">
            <v>4718.42</v>
          </cell>
        </row>
        <row r="62">
          <cell r="B62" t="str">
            <v>NAMM9311217G1</v>
          </cell>
          <cell r="C62">
            <v>12779.15</v>
          </cell>
          <cell r="D62">
            <v>11391.14</v>
          </cell>
        </row>
        <row r="63">
          <cell r="B63" t="str">
            <v>LALD840218PB5</v>
          </cell>
          <cell r="C63">
            <v>23152.44</v>
          </cell>
          <cell r="D63">
            <v>17902.949999999997</v>
          </cell>
        </row>
        <row r="64">
          <cell r="B64" t="str">
            <v>LEAE800510BS2</v>
          </cell>
          <cell r="C64">
            <v>5402.98</v>
          </cell>
          <cell r="D64">
            <v>4527.2699999999995</v>
          </cell>
        </row>
        <row r="65">
          <cell r="B65" t="str">
            <v>GOPA930719FY2</v>
          </cell>
          <cell r="C65">
            <v>7158.87</v>
          </cell>
          <cell r="D65">
            <v>6521.7699999999995</v>
          </cell>
        </row>
        <row r="66">
          <cell r="B66" t="str">
            <v>MADI831020UZ5</v>
          </cell>
          <cell r="C66">
            <v>25900.67</v>
          </cell>
          <cell r="D66">
            <v>20115.349999999999</v>
          </cell>
        </row>
        <row r="67">
          <cell r="B67" t="str">
            <v>FOMS890114923</v>
          </cell>
          <cell r="C67">
            <v>16657.62</v>
          </cell>
          <cell r="D67">
            <v>13913.22</v>
          </cell>
        </row>
        <row r="68">
          <cell r="B68" t="str">
            <v>EALG8304122Z9</v>
          </cell>
          <cell r="C68">
            <v>657.65</v>
          </cell>
          <cell r="D68">
            <v>657.65</v>
          </cell>
        </row>
        <row r="69">
          <cell r="B69" t="str">
            <v>SIFK950615CU5</v>
          </cell>
          <cell r="C69">
            <v>9271.57</v>
          </cell>
          <cell r="D69">
            <v>8404.61</v>
          </cell>
        </row>
        <row r="70">
          <cell r="B70" t="str">
            <v>VEMM6401155MA</v>
          </cell>
          <cell r="C70">
            <v>7383.46</v>
          </cell>
          <cell r="D70">
            <v>5559.38</v>
          </cell>
        </row>
        <row r="71">
          <cell r="B71" t="str">
            <v>ZAGL9107041T4</v>
          </cell>
          <cell r="C71">
            <v>20496.88</v>
          </cell>
          <cell r="D71">
            <v>16397.11</v>
          </cell>
        </row>
        <row r="72">
          <cell r="B72" t="str">
            <v>GULB8212171F6</v>
          </cell>
          <cell r="C72">
            <v>492.08</v>
          </cell>
          <cell r="D72">
            <v>492.08</v>
          </cell>
        </row>
        <row r="73">
          <cell r="B73" t="str">
            <v>MARH820926EY5</v>
          </cell>
          <cell r="C73">
            <v>13184.99</v>
          </cell>
          <cell r="D73">
            <v>11049.35</v>
          </cell>
        </row>
        <row r="74">
          <cell r="B74" t="str">
            <v>LOEB7705075U9</v>
          </cell>
          <cell r="C74">
            <v>25900.67</v>
          </cell>
          <cell r="D74">
            <v>18521.43</v>
          </cell>
        </row>
        <row r="75">
          <cell r="B75" t="str">
            <v>RARM751106KQA</v>
          </cell>
          <cell r="C75">
            <v>15401.91</v>
          </cell>
          <cell r="D75">
            <v>12390.43</v>
          </cell>
        </row>
        <row r="76">
          <cell r="B76" t="str">
            <v>COGA7412074F8</v>
          </cell>
          <cell r="C76">
            <v>7753.92</v>
          </cell>
          <cell r="D76">
            <v>6368.39</v>
          </cell>
        </row>
        <row r="77">
          <cell r="B77" t="str">
            <v>CESL671106IC0</v>
          </cell>
          <cell r="C77">
            <v>7178.82</v>
          </cell>
          <cell r="D77">
            <v>5927.94</v>
          </cell>
        </row>
        <row r="78">
          <cell r="B78" t="str">
            <v>JUDJ921029KC2</v>
          </cell>
          <cell r="C78">
            <v>11238.67</v>
          </cell>
          <cell r="D78">
            <v>9116.4500000000007</v>
          </cell>
        </row>
        <row r="79">
          <cell r="B79" t="str">
            <v>UOZK8608049H7</v>
          </cell>
          <cell r="C79">
            <v>7514.63</v>
          </cell>
          <cell r="D79">
            <v>6180.21</v>
          </cell>
        </row>
        <row r="80">
          <cell r="B80" t="str">
            <v>HUSH960501A60</v>
          </cell>
          <cell r="C80">
            <v>11429.29</v>
          </cell>
          <cell r="D80">
            <v>10327.570000000002</v>
          </cell>
        </row>
        <row r="81">
          <cell r="B81" t="str">
            <v>LOLG920404LM2</v>
          </cell>
          <cell r="C81">
            <v>21686.01</v>
          </cell>
          <cell r="D81">
            <v>17332.239999999998</v>
          </cell>
        </row>
        <row r="82">
          <cell r="B82" t="str">
            <v>BAAJ8803043V8</v>
          </cell>
          <cell r="C82">
            <v>11839.44</v>
          </cell>
          <cell r="D82">
            <v>9588.9000000000015</v>
          </cell>
        </row>
        <row r="83">
          <cell r="B83" t="str">
            <v>VAJJ900501CQ4</v>
          </cell>
          <cell r="C83">
            <v>9738.33</v>
          </cell>
          <cell r="D83">
            <v>8227.44</v>
          </cell>
        </row>
        <row r="84">
          <cell r="B84" t="str">
            <v>RECA8811118K4</v>
          </cell>
          <cell r="C84">
            <v>12194.43</v>
          </cell>
          <cell r="D84">
            <v>9868.0600000000013</v>
          </cell>
        </row>
        <row r="85">
          <cell r="B85" t="str">
            <v>EUBR850519FT0</v>
          </cell>
          <cell r="C85">
            <v>7256.9</v>
          </cell>
          <cell r="D85">
            <v>6190</v>
          </cell>
        </row>
        <row r="86">
          <cell r="B86" t="str">
            <v>PEFT870910B40</v>
          </cell>
          <cell r="C86">
            <v>4437.6899999999996</v>
          </cell>
          <cell r="D86">
            <v>3930.4399999999996</v>
          </cell>
        </row>
        <row r="87">
          <cell r="B87" t="str">
            <v>COQR840227AB4</v>
          </cell>
          <cell r="C87">
            <v>8491.31</v>
          </cell>
          <cell r="D87">
            <v>7319.1699999999992</v>
          </cell>
        </row>
        <row r="88">
          <cell r="B88" t="str">
            <v>GURE880621JW5</v>
          </cell>
          <cell r="C88">
            <v>16639.64</v>
          </cell>
          <cell r="D88">
            <v>13884.93</v>
          </cell>
        </row>
        <row r="89">
          <cell r="B89" t="str">
            <v>DENK9009049B0</v>
          </cell>
          <cell r="C89">
            <v>20688.28</v>
          </cell>
          <cell r="D89">
            <v>16547.629999999997</v>
          </cell>
        </row>
        <row r="90">
          <cell r="B90" t="str">
            <v>IAML751128470</v>
          </cell>
          <cell r="C90">
            <v>16463.41</v>
          </cell>
          <cell r="D90">
            <v>12897.73</v>
          </cell>
        </row>
        <row r="91">
          <cell r="B91" t="str">
            <v>RAMF590817IB5</v>
          </cell>
          <cell r="C91">
            <v>25649.8</v>
          </cell>
          <cell r="D91">
            <v>20032.86</v>
          </cell>
        </row>
        <row r="92">
          <cell r="B92" t="str">
            <v>TORJ890808SF0</v>
          </cell>
          <cell r="C92">
            <v>20984.45</v>
          </cell>
          <cell r="D92">
            <v>16780.53</v>
          </cell>
        </row>
        <row r="93">
          <cell r="B93" t="str">
            <v>NECF760926NKA</v>
          </cell>
          <cell r="C93">
            <v>4996.43</v>
          </cell>
          <cell r="D93">
            <v>4127.7800000000007</v>
          </cell>
        </row>
        <row r="94">
          <cell r="B94" t="str">
            <v>FEFR761223EZ4</v>
          </cell>
          <cell r="C94">
            <v>16735.259999999998</v>
          </cell>
          <cell r="D94">
            <v>13438.969999999998</v>
          </cell>
        </row>
        <row r="95">
          <cell r="B95" t="str">
            <v>AOHC921104EK1</v>
          </cell>
          <cell r="C95">
            <v>3963.61</v>
          </cell>
          <cell r="D95">
            <v>3395.3500000000004</v>
          </cell>
        </row>
        <row r="96">
          <cell r="B96" t="str">
            <v>COGG871231JLA</v>
          </cell>
          <cell r="C96">
            <v>4342.5200000000004</v>
          </cell>
          <cell r="D96">
            <v>3693.3200000000006</v>
          </cell>
        </row>
        <row r="97">
          <cell r="B97" t="str">
            <v>ROCR850118BZ6</v>
          </cell>
          <cell r="C97">
            <v>11201.28</v>
          </cell>
          <cell r="D97">
            <v>9421.1200000000008</v>
          </cell>
        </row>
        <row r="98">
          <cell r="B98" t="str">
            <v>GAFA790605CS2</v>
          </cell>
          <cell r="C98">
            <v>10458.11</v>
          </cell>
          <cell r="D98">
            <v>8502.6200000000008</v>
          </cell>
        </row>
        <row r="99">
          <cell r="B99" t="str">
            <v>HUGF900824B63</v>
          </cell>
          <cell r="C99">
            <v>17481.759999999998</v>
          </cell>
          <cell r="D99">
            <v>14026.019999999999</v>
          </cell>
        </row>
        <row r="100">
          <cell r="B100" t="str">
            <v>CACE960424UF8</v>
          </cell>
          <cell r="C100">
            <v>11216.05</v>
          </cell>
          <cell r="D100">
            <v>10127.379999999999</v>
          </cell>
        </row>
        <row r="101">
          <cell r="B101" t="str">
            <v>BUMM8909074W6</v>
          </cell>
          <cell r="C101">
            <v>12590.79</v>
          </cell>
          <cell r="D101">
            <v>10561.630000000001</v>
          </cell>
        </row>
        <row r="102">
          <cell r="B102" t="str">
            <v>ZUMR870106IE4</v>
          </cell>
          <cell r="C102">
            <v>9093.66</v>
          </cell>
          <cell r="D102">
            <v>7691.19</v>
          </cell>
        </row>
        <row r="103">
          <cell r="B103" t="str">
            <v>ROOC720212IP7</v>
          </cell>
          <cell r="C103">
            <v>6680.27</v>
          </cell>
          <cell r="D103">
            <v>5531.7300000000005</v>
          </cell>
        </row>
        <row r="104">
          <cell r="B104" t="str">
            <v>RAJR900812HK4</v>
          </cell>
          <cell r="C104">
            <v>17952.740000000002</v>
          </cell>
          <cell r="D104">
            <v>14396.400000000001</v>
          </cell>
        </row>
        <row r="105">
          <cell r="B105" t="str">
            <v>CUAB780321K79</v>
          </cell>
          <cell r="C105">
            <v>5573.96</v>
          </cell>
          <cell r="D105">
            <v>4890.6400000000003</v>
          </cell>
        </row>
        <row r="106">
          <cell r="B106" t="str">
            <v>ZAMB680821266</v>
          </cell>
          <cell r="C106">
            <v>12092.45</v>
          </cell>
          <cell r="D106">
            <v>9554.82</v>
          </cell>
        </row>
        <row r="107">
          <cell r="B107" t="str">
            <v>CABA790815F33</v>
          </cell>
          <cell r="C107">
            <v>9659.42</v>
          </cell>
          <cell r="D107">
            <v>7141.8</v>
          </cell>
        </row>
        <row r="108">
          <cell r="B108" t="str">
            <v>QUCL701214PVA</v>
          </cell>
          <cell r="C108">
            <v>12355.63</v>
          </cell>
          <cell r="D108">
            <v>10497.429999999998</v>
          </cell>
        </row>
        <row r="109">
          <cell r="B109" t="str">
            <v>GALL851019T39</v>
          </cell>
          <cell r="C109">
            <v>15261.96</v>
          </cell>
          <cell r="D109">
            <v>12280.369999999999</v>
          </cell>
        </row>
        <row r="110">
          <cell r="B110" t="str">
            <v>MAMC8103051IA</v>
          </cell>
          <cell r="C110">
            <v>13282.22</v>
          </cell>
          <cell r="D110">
            <v>10723.5</v>
          </cell>
        </row>
        <row r="111">
          <cell r="B111" t="str">
            <v>MACA780822UA2</v>
          </cell>
          <cell r="C111">
            <v>13196.4</v>
          </cell>
          <cell r="D111">
            <v>10656.01</v>
          </cell>
        </row>
        <row r="112">
          <cell r="B112" t="str">
            <v>PEGO930928RY0</v>
          </cell>
          <cell r="C112">
            <v>10873.23</v>
          </cell>
          <cell r="D112">
            <v>9790.17</v>
          </cell>
        </row>
        <row r="113">
          <cell r="B113" t="str">
            <v>HEPZ890827JU2</v>
          </cell>
          <cell r="C113">
            <v>6474.32</v>
          </cell>
          <cell r="D113">
            <v>5548.34</v>
          </cell>
        </row>
        <row r="114">
          <cell r="B114" t="str">
            <v>GALE840328B30</v>
          </cell>
          <cell r="C114">
            <v>12841.41</v>
          </cell>
          <cell r="D114">
            <v>10376.85</v>
          </cell>
        </row>
        <row r="115">
          <cell r="B115" t="str">
            <v>DILC790903BT4</v>
          </cell>
          <cell r="C115">
            <v>21764.15</v>
          </cell>
          <cell r="D115">
            <v>15205.170000000002</v>
          </cell>
        </row>
        <row r="116">
          <cell r="B116" t="str">
            <v>MADD810410KZ4</v>
          </cell>
          <cell r="C116">
            <v>4530.76</v>
          </cell>
          <cell r="D116">
            <v>3841.3500000000004</v>
          </cell>
        </row>
        <row r="117">
          <cell r="B117" t="str">
            <v>GOGC860404HX6</v>
          </cell>
          <cell r="C117">
            <v>6811.52</v>
          </cell>
          <cell r="D117">
            <v>5634.9400000000005</v>
          </cell>
        </row>
        <row r="118">
          <cell r="B118" t="str">
            <v>BEEO861109GB3</v>
          </cell>
          <cell r="C118">
            <v>7008.28</v>
          </cell>
          <cell r="D118">
            <v>5789.67</v>
          </cell>
        </row>
        <row r="119">
          <cell r="B119" t="str">
            <v>GUPG910108G76</v>
          </cell>
          <cell r="C119">
            <v>4259.17</v>
          </cell>
          <cell r="D119">
            <v>3627.77</v>
          </cell>
        </row>
        <row r="120">
          <cell r="B120" t="str">
            <v>SARJ780504VE6</v>
          </cell>
          <cell r="C120">
            <v>4144.84</v>
          </cell>
          <cell r="D120">
            <v>3537.87</v>
          </cell>
        </row>
        <row r="121">
          <cell r="B121" t="str">
            <v>HECV760202CV6</v>
          </cell>
          <cell r="C121">
            <v>3563.8</v>
          </cell>
          <cell r="D121">
            <v>3080.94</v>
          </cell>
        </row>
        <row r="122">
          <cell r="B122" t="str">
            <v>NACK701024JX7</v>
          </cell>
          <cell r="C122">
            <v>15011.89</v>
          </cell>
          <cell r="D122">
            <v>12083.71</v>
          </cell>
        </row>
        <row r="123">
          <cell r="B123" t="str">
            <v>AAAV7408284R2</v>
          </cell>
          <cell r="C123">
            <v>25504.02</v>
          </cell>
          <cell r="D123">
            <v>19811.990000000002</v>
          </cell>
        </row>
        <row r="124">
          <cell r="B124" t="str">
            <v>LUBM7511163P7</v>
          </cell>
          <cell r="C124">
            <v>20717</v>
          </cell>
          <cell r="D124">
            <v>16570.21</v>
          </cell>
        </row>
        <row r="125">
          <cell r="B125" t="str">
            <v>MACF560715H97</v>
          </cell>
          <cell r="C125">
            <v>13624.98</v>
          </cell>
          <cell r="D125">
            <v>10985.39</v>
          </cell>
        </row>
        <row r="126">
          <cell r="B126" t="str">
            <v>SALF781028NMA</v>
          </cell>
          <cell r="C126">
            <v>19401.439999999999</v>
          </cell>
          <cell r="D126">
            <v>15527.999999999998</v>
          </cell>
        </row>
        <row r="127">
          <cell r="B127" t="str">
            <v>ZAGG7512177X9</v>
          </cell>
          <cell r="C127">
            <v>19821.68</v>
          </cell>
          <cell r="D127">
            <v>15858.48</v>
          </cell>
        </row>
        <row r="128">
          <cell r="B128" t="str">
            <v>PIZA590117CCA</v>
          </cell>
          <cell r="C128">
            <v>25900.67</v>
          </cell>
          <cell r="D128">
            <v>20106.909999999996</v>
          </cell>
        </row>
        <row r="129">
          <cell r="B129" t="str">
            <v>TOAR790401GN5</v>
          </cell>
          <cell r="C129">
            <v>19696.990000000002</v>
          </cell>
          <cell r="D129">
            <v>15760.420000000002</v>
          </cell>
        </row>
        <row r="130">
          <cell r="B130" t="str">
            <v>HUVL760316CD0</v>
          </cell>
          <cell r="C130">
            <v>19246.650000000001</v>
          </cell>
          <cell r="D130">
            <v>15406.27</v>
          </cell>
        </row>
        <row r="131">
          <cell r="B131" t="str">
            <v>HESM801025DSA</v>
          </cell>
          <cell r="C131">
            <v>493.46</v>
          </cell>
          <cell r="D131">
            <v>493.46</v>
          </cell>
        </row>
        <row r="132">
          <cell r="B132" t="str">
            <v>ROGL760808NH9</v>
          </cell>
          <cell r="C132">
            <v>3816.27</v>
          </cell>
          <cell r="D132">
            <v>3271.8199999999997</v>
          </cell>
        </row>
        <row r="133">
          <cell r="B133" t="str">
            <v>SOCM7211274KA</v>
          </cell>
          <cell r="C133">
            <v>14201.77</v>
          </cell>
          <cell r="D133">
            <v>11438.98</v>
          </cell>
        </row>
        <row r="134">
          <cell r="B134" t="str">
            <v>MOAE801115DW5</v>
          </cell>
          <cell r="C134">
            <v>4203.47</v>
          </cell>
          <cell r="D134">
            <v>3576.3100000000004</v>
          </cell>
        </row>
        <row r="135">
          <cell r="B135" t="str">
            <v>NIDS800316H47</v>
          </cell>
          <cell r="C135">
            <v>16612.740000000002</v>
          </cell>
          <cell r="D135">
            <v>13342.620000000003</v>
          </cell>
        </row>
        <row r="136">
          <cell r="B136" t="str">
            <v>HUAE7506013P9</v>
          </cell>
          <cell r="C136">
            <v>9950.0400000000009</v>
          </cell>
          <cell r="D136">
            <v>8095.420000000001</v>
          </cell>
        </row>
        <row r="137">
          <cell r="B137" t="str">
            <v>JIVB821116F78</v>
          </cell>
          <cell r="C137">
            <v>12078.33</v>
          </cell>
          <cell r="D137">
            <v>9769.1</v>
          </cell>
        </row>
        <row r="138">
          <cell r="B138" t="str">
            <v>LOBL800226MXA</v>
          </cell>
          <cell r="C138">
            <v>2911.64</v>
          </cell>
          <cell r="D138">
            <v>2560.42</v>
          </cell>
        </row>
        <row r="139">
          <cell r="B139" t="str">
            <v>COLH820318QU1</v>
          </cell>
          <cell r="C139">
            <v>10314.92</v>
          </cell>
          <cell r="D139">
            <v>8382.36</v>
          </cell>
        </row>
        <row r="140">
          <cell r="B140" t="str">
            <v>JIRO840120P96</v>
          </cell>
          <cell r="C140">
            <v>3383.19</v>
          </cell>
          <cell r="D140">
            <v>3004.03</v>
          </cell>
        </row>
        <row r="141">
          <cell r="B141" t="str">
            <v>PELB790304KV4</v>
          </cell>
          <cell r="C141">
            <v>348.35</v>
          </cell>
          <cell r="D141">
            <v>348.35</v>
          </cell>
        </row>
        <row r="142">
          <cell r="B142" t="str">
            <v>AEPR660812KH1</v>
          </cell>
          <cell r="C142">
            <v>2355.36</v>
          </cell>
          <cell r="D142">
            <v>2028.96</v>
          </cell>
        </row>
        <row r="143">
          <cell r="B143" t="str">
            <v>LOPM690927PP3</v>
          </cell>
          <cell r="C143">
            <v>3634.72</v>
          </cell>
          <cell r="D143">
            <v>3129.0499999999997</v>
          </cell>
        </row>
        <row r="144">
          <cell r="B144" t="str">
            <v>ROFE8110273AA</v>
          </cell>
          <cell r="C144">
            <v>349.63</v>
          </cell>
          <cell r="D144">
            <v>349.63</v>
          </cell>
        </row>
        <row r="145">
          <cell r="B145" t="str">
            <v>TIBM740813MM4</v>
          </cell>
          <cell r="C145">
            <v>19736.68</v>
          </cell>
          <cell r="D145">
            <v>15401.130000000001</v>
          </cell>
        </row>
        <row r="146">
          <cell r="B146" t="str">
            <v>AARM630913M83</v>
          </cell>
          <cell r="C146">
            <v>3360.02</v>
          </cell>
          <cell r="D146">
            <v>2985.01</v>
          </cell>
        </row>
        <row r="147">
          <cell r="B147" t="str">
            <v>AUGA870128PQ3</v>
          </cell>
          <cell r="C147">
            <v>8454.23</v>
          </cell>
          <cell r="D147">
            <v>7067.74</v>
          </cell>
        </row>
        <row r="148">
          <cell r="B148" t="str">
            <v>RUPJ790828SJ0</v>
          </cell>
          <cell r="C148">
            <v>11890.4</v>
          </cell>
          <cell r="D148">
            <v>9621.32</v>
          </cell>
        </row>
        <row r="149">
          <cell r="B149" t="str">
            <v>AAMY771216E80</v>
          </cell>
          <cell r="C149">
            <v>6547.39</v>
          </cell>
          <cell r="D149">
            <v>5601.21</v>
          </cell>
        </row>
        <row r="150">
          <cell r="B150" t="str">
            <v>LURM790212QH4</v>
          </cell>
          <cell r="C150">
            <v>17932.18</v>
          </cell>
          <cell r="D150">
            <v>14389.11</v>
          </cell>
        </row>
        <row r="151">
          <cell r="B151" t="str">
            <v>CABP890109P89</v>
          </cell>
          <cell r="C151">
            <v>2577.23</v>
          </cell>
          <cell r="D151">
            <v>2342.5</v>
          </cell>
        </row>
        <row r="152">
          <cell r="B152" t="str">
            <v>BURB870730C52</v>
          </cell>
          <cell r="C152">
            <v>10791.46</v>
          </cell>
          <cell r="D152">
            <v>9029.7699999999986</v>
          </cell>
        </row>
        <row r="153">
          <cell r="B153" t="str">
            <v>GAPC710113J22</v>
          </cell>
          <cell r="C153">
            <v>190.02</v>
          </cell>
          <cell r="D153">
            <v>190.02</v>
          </cell>
        </row>
        <row r="154">
          <cell r="B154" t="str">
            <v>CAVD860405AR4</v>
          </cell>
          <cell r="C154">
            <v>12522.21</v>
          </cell>
          <cell r="D154">
            <v>10444.48</v>
          </cell>
        </row>
        <row r="155">
          <cell r="B155" t="str">
            <v>RAGA520510EU8</v>
          </cell>
          <cell r="C155">
            <v>12616.4</v>
          </cell>
          <cell r="D155">
            <v>10192.24</v>
          </cell>
        </row>
        <row r="156">
          <cell r="B156" t="str">
            <v>ROMA8608028Q5</v>
          </cell>
          <cell r="C156">
            <v>17108.77</v>
          </cell>
          <cell r="D156">
            <v>14276.41</v>
          </cell>
        </row>
        <row r="157">
          <cell r="B157" t="str">
            <v>AORA9007045T4</v>
          </cell>
          <cell r="C157">
            <v>3611.22</v>
          </cell>
          <cell r="D157">
            <v>3232.89</v>
          </cell>
        </row>
        <row r="158">
          <cell r="B158" t="str">
            <v>JAMS890612QL6</v>
          </cell>
          <cell r="C158">
            <v>7346.81</v>
          </cell>
          <cell r="D158">
            <v>6257.3700000000008</v>
          </cell>
        </row>
        <row r="159">
          <cell r="B159" t="str">
            <v>VEBE8905151M9</v>
          </cell>
          <cell r="C159">
            <v>2811.02</v>
          </cell>
          <cell r="D159">
            <v>2534.39</v>
          </cell>
        </row>
        <row r="160">
          <cell r="B160" t="str">
            <v>AADR610113GQ9</v>
          </cell>
          <cell r="C160">
            <v>21395.83</v>
          </cell>
          <cell r="D160">
            <v>15357.29</v>
          </cell>
        </row>
        <row r="161">
          <cell r="B161" t="str">
            <v>VARL8910273J8</v>
          </cell>
          <cell r="C161">
            <v>328.96</v>
          </cell>
          <cell r="D161">
            <v>328.96</v>
          </cell>
        </row>
        <row r="162">
          <cell r="B162" t="str">
            <v>BEMM8510029Y4</v>
          </cell>
          <cell r="C162">
            <v>9954.2900000000009</v>
          </cell>
          <cell r="D162">
            <v>8397.59</v>
          </cell>
        </row>
        <row r="163">
          <cell r="B163" t="str">
            <v>LOET89071646A</v>
          </cell>
          <cell r="C163">
            <v>16131.88</v>
          </cell>
          <cell r="D163">
            <v>13468.16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71353-F5E9-4BF8-9EEA-CB4A175D5C03}">
  <dimension ref="A1:H244"/>
  <sheetViews>
    <sheetView workbookViewId="0">
      <pane xSplit="1" ySplit="1" topLeftCell="B68" activePane="bottomRight" state="frozen"/>
      <selection activeCell="C244" sqref="C244"/>
      <selection pane="topRight" activeCell="C244" sqref="C244"/>
      <selection pane="bottomLeft" activeCell="C244" sqref="C244"/>
      <selection pane="bottomRight" activeCell="A97" sqref="A97"/>
    </sheetView>
  </sheetViews>
  <sheetFormatPr baseColWidth="10" defaultRowHeight="15" x14ac:dyDescent="0.25"/>
  <cols>
    <col min="1" max="1" width="36.85546875" bestFit="1" customWidth="1"/>
    <col min="3" max="3" width="16.28515625" bestFit="1" customWidth="1"/>
    <col min="13" max="13" width="12.85546875" customWidth="1"/>
    <col min="15" max="16" width="12.7109375" customWidth="1"/>
    <col min="26" max="26" width="12.42578125" customWidth="1"/>
  </cols>
  <sheetData>
    <row r="1" spans="1:8" x14ac:dyDescent="0.25">
      <c r="A1" t="s">
        <v>21</v>
      </c>
      <c r="C1" t="s">
        <v>22</v>
      </c>
      <c r="D1" t="s">
        <v>23</v>
      </c>
      <c r="E1" t="s">
        <v>24</v>
      </c>
      <c r="F1" t="s">
        <v>87</v>
      </c>
      <c r="G1" t="s">
        <v>87</v>
      </c>
      <c r="H1" t="s">
        <v>91</v>
      </c>
    </row>
    <row r="2" spans="1:8" x14ac:dyDescent="0.25">
      <c r="A2" t="s">
        <v>339</v>
      </c>
      <c r="C2" t="s">
        <v>96</v>
      </c>
      <c r="D2">
        <v>23186.12</v>
      </c>
      <c r="E2">
        <v>18609.43</v>
      </c>
      <c r="F2">
        <v>0</v>
      </c>
      <c r="G2">
        <v>0</v>
      </c>
      <c r="H2">
        <v>0</v>
      </c>
    </row>
    <row r="3" spans="1:8" x14ac:dyDescent="0.25">
      <c r="A3" t="s">
        <v>336</v>
      </c>
      <c r="C3" t="s">
        <v>97</v>
      </c>
      <c r="D3">
        <v>3743.01</v>
      </c>
      <c r="E3">
        <v>3319.36</v>
      </c>
      <c r="F3">
        <v>0</v>
      </c>
      <c r="G3">
        <v>0</v>
      </c>
      <c r="H3">
        <v>0</v>
      </c>
    </row>
    <row r="4" spans="1:8" x14ac:dyDescent="0.25">
      <c r="A4" t="s">
        <v>340</v>
      </c>
      <c r="C4" t="s">
        <v>98</v>
      </c>
      <c r="D4">
        <v>19182.09</v>
      </c>
      <c r="E4">
        <v>13258.46</v>
      </c>
      <c r="F4">
        <v>0</v>
      </c>
      <c r="G4">
        <v>0</v>
      </c>
      <c r="H4">
        <v>0</v>
      </c>
    </row>
    <row r="5" spans="1:8" x14ac:dyDescent="0.25">
      <c r="A5" t="s">
        <v>342</v>
      </c>
      <c r="C5" t="s">
        <v>99</v>
      </c>
      <c r="D5">
        <v>32004.560000000001</v>
      </c>
      <c r="E5">
        <v>25544.25</v>
      </c>
      <c r="F5">
        <v>0</v>
      </c>
      <c r="G5">
        <v>0</v>
      </c>
      <c r="H5">
        <v>0</v>
      </c>
    </row>
    <row r="6" spans="1:8" x14ac:dyDescent="0.25">
      <c r="A6" t="s">
        <v>353</v>
      </c>
      <c r="C6" t="s">
        <v>100</v>
      </c>
      <c r="D6">
        <v>16459.88</v>
      </c>
      <c r="E6">
        <v>12049.810000000001</v>
      </c>
      <c r="F6">
        <v>0</v>
      </c>
      <c r="G6">
        <v>0</v>
      </c>
      <c r="H6">
        <v>0</v>
      </c>
    </row>
    <row r="7" spans="1:8" x14ac:dyDescent="0.25">
      <c r="A7" t="s">
        <v>348</v>
      </c>
      <c r="C7" t="s">
        <v>101</v>
      </c>
      <c r="D7">
        <v>26853.89</v>
      </c>
      <c r="E7">
        <v>18321.849999999999</v>
      </c>
      <c r="F7">
        <v>0</v>
      </c>
      <c r="G7">
        <v>0</v>
      </c>
      <c r="H7">
        <v>0</v>
      </c>
    </row>
    <row r="8" spans="1:8" x14ac:dyDescent="0.25">
      <c r="A8" t="s">
        <v>345</v>
      </c>
      <c r="C8" t="s">
        <v>102</v>
      </c>
      <c r="D8">
        <v>8170.92</v>
      </c>
      <c r="E8">
        <v>6801.47</v>
      </c>
      <c r="F8">
        <v>0</v>
      </c>
      <c r="G8">
        <v>0</v>
      </c>
      <c r="H8">
        <v>0</v>
      </c>
    </row>
    <row r="9" spans="1:8" x14ac:dyDescent="0.25">
      <c r="A9" t="s">
        <v>364</v>
      </c>
      <c r="C9" t="s">
        <v>103</v>
      </c>
      <c r="D9">
        <v>16252.5</v>
      </c>
      <c r="E9">
        <v>13655.380000000001</v>
      </c>
      <c r="F9">
        <v>0</v>
      </c>
      <c r="G9">
        <v>0</v>
      </c>
      <c r="H9">
        <v>0</v>
      </c>
    </row>
    <row r="10" spans="1:8" x14ac:dyDescent="0.25">
      <c r="A10" t="s">
        <v>343</v>
      </c>
      <c r="C10" t="s">
        <v>104</v>
      </c>
      <c r="D10">
        <v>20892.63</v>
      </c>
      <c r="E10">
        <v>16805.830000000002</v>
      </c>
      <c r="F10">
        <v>0</v>
      </c>
      <c r="G10">
        <v>0</v>
      </c>
      <c r="H10">
        <v>0</v>
      </c>
    </row>
    <row r="11" spans="1:8" x14ac:dyDescent="0.25">
      <c r="A11" t="s">
        <v>374</v>
      </c>
      <c r="C11" t="s">
        <v>105</v>
      </c>
      <c r="D11">
        <v>36002.04</v>
      </c>
      <c r="E11">
        <v>27948.23</v>
      </c>
      <c r="F11">
        <v>0</v>
      </c>
      <c r="G11">
        <v>0</v>
      </c>
      <c r="H11">
        <v>0</v>
      </c>
    </row>
    <row r="12" spans="1:8" x14ac:dyDescent="0.25">
      <c r="A12" t="s">
        <v>349</v>
      </c>
      <c r="C12" t="s">
        <v>106</v>
      </c>
      <c r="D12">
        <v>2236.16</v>
      </c>
      <c r="E12">
        <v>2150.77</v>
      </c>
      <c r="F12">
        <v>0</v>
      </c>
      <c r="G12">
        <v>0</v>
      </c>
      <c r="H12">
        <v>0</v>
      </c>
    </row>
    <row r="13" spans="1:8" x14ac:dyDescent="0.25">
      <c r="A13" t="s">
        <v>352</v>
      </c>
      <c r="C13" t="s">
        <v>107</v>
      </c>
      <c r="D13">
        <v>26965.25</v>
      </c>
      <c r="E13">
        <v>21581.33</v>
      </c>
      <c r="F13">
        <v>0</v>
      </c>
      <c r="G13">
        <v>0</v>
      </c>
      <c r="H13">
        <v>0</v>
      </c>
    </row>
    <row r="14" spans="1:8" x14ac:dyDescent="0.25">
      <c r="A14" t="s">
        <v>347</v>
      </c>
      <c r="C14" t="s">
        <v>108</v>
      </c>
      <c r="D14">
        <v>16265.52</v>
      </c>
      <c r="E14">
        <v>13167.07</v>
      </c>
      <c r="F14">
        <v>0</v>
      </c>
      <c r="G14">
        <v>0</v>
      </c>
      <c r="H14">
        <v>0</v>
      </c>
    </row>
    <row r="15" spans="1:8" x14ac:dyDescent="0.25">
      <c r="A15" t="s">
        <v>359</v>
      </c>
      <c r="C15" t="s">
        <v>109</v>
      </c>
      <c r="D15">
        <v>13936.73</v>
      </c>
      <c r="E15">
        <v>11754.43</v>
      </c>
      <c r="F15">
        <v>0</v>
      </c>
      <c r="G15">
        <v>0</v>
      </c>
      <c r="H15">
        <v>0</v>
      </c>
    </row>
    <row r="16" spans="1:8" x14ac:dyDescent="0.25">
      <c r="A16" t="s">
        <v>367</v>
      </c>
      <c r="C16" t="s">
        <v>110</v>
      </c>
      <c r="D16">
        <v>21329.57</v>
      </c>
      <c r="E16">
        <v>17860.559999999998</v>
      </c>
      <c r="F16">
        <v>0</v>
      </c>
      <c r="G16">
        <v>0</v>
      </c>
      <c r="H16">
        <v>0</v>
      </c>
    </row>
    <row r="17" spans="1:8" x14ac:dyDescent="0.25">
      <c r="A17" t="s">
        <v>430</v>
      </c>
      <c r="C17" t="s">
        <v>111</v>
      </c>
      <c r="D17">
        <v>10079.77</v>
      </c>
      <c r="E17">
        <v>8302.59</v>
      </c>
      <c r="F17">
        <v>0</v>
      </c>
      <c r="G17">
        <v>0</v>
      </c>
      <c r="H17">
        <v>0</v>
      </c>
    </row>
    <row r="18" spans="1:8" x14ac:dyDescent="0.25">
      <c r="A18" t="s">
        <v>341</v>
      </c>
      <c r="C18" t="s">
        <v>112</v>
      </c>
      <c r="D18">
        <v>36002.04</v>
      </c>
      <c r="E18">
        <v>24359.63</v>
      </c>
      <c r="F18">
        <v>0</v>
      </c>
      <c r="G18">
        <v>0</v>
      </c>
      <c r="H18">
        <v>0</v>
      </c>
    </row>
    <row r="19" spans="1:8" x14ac:dyDescent="0.25">
      <c r="A19" t="s">
        <v>375</v>
      </c>
      <c r="C19" t="s">
        <v>113</v>
      </c>
      <c r="D19">
        <v>34417.94</v>
      </c>
      <c r="E19">
        <v>26736.710000000003</v>
      </c>
      <c r="F19">
        <v>0</v>
      </c>
      <c r="G19">
        <v>0</v>
      </c>
      <c r="H19">
        <v>0</v>
      </c>
    </row>
    <row r="20" spans="1:8" x14ac:dyDescent="0.25">
      <c r="A20" t="s">
        <v>391</v>
      </c>
      <c r="C20" t="s">
        <v>114</v>
      </c>
      <c r="D20">
        <v>13660.03</v>
      </c>
      <c r="E20">
        <v>11118.11</v>
      </c>
      <c r="F20">
        <v>0</v>
      </c>
      <c r="G20">
        <v>0</v>
      </c>
      <c r="H20">
        <v>0</v>
      </c>
    </row>
    <row r="21" spans="1:8" x14ac:dyDescent="0.25">
      <c r="A21" t="s">
        <v>370</v>
      </c>
      <c r="C21" t="s">
        <v>115</v>
      </c>
      <c r="D21">
        <v>11075.51</v>
      </c>
      <c r="E21">
        <v>9584.9700000000012</v>
      </c>
      <c r="F21">
        <v>0</v>
      </c>
      <c r="G21">
        <v>0</v>
      </c>
      <c r="H21">
        <v>0</v>
      </c>
    </row>
    <row r="22" spans="1:8" x14ac:dyDescent="0.25">
      <c r="A22" t="s">
        <v>412</v>
      </c>
      <c r="C22" t="s">
        <v>116</v>
      </c>
      <c r="D22">
        <v>10593.71</v>
      </c>
      <c r="E22">
        <v>8706.75</v>
      </c>
      <c r="F22">
        <v>0</v>
      </c>
      <c r="G22">
        <v>0</v>
      </c>
      <c r="H22">
        <v>0</v>
      </c>
    </row>
    <row r="23" spans="1:8" x14ac:dyDescent="0.25">
      <c r="A23" t="s">
        <v>355</v>
      </c>
      <c r="C23" t="s">
        <v>117</v>
      </c>
      <c r="D23">
        <v>29641.39</v>
      </c>
      <c r="E23">
        <v>23685.85</v>
      </c>
      <c r="F23">
        <v>0</v>
      </c>
      <c r="G23">
        <v>0</v>
      </c>
      <c r="H23">
        <v>0</v>
      </c>
    </row>
    <row r="24" spans="1:8" x14ac:dyDescent="0.25">
      <c r="A24" t="s">
        <v>419</v>
      </c>
      <c r="C24" t="s">
        <v>118</v>
      </c>
      <c r="D24">
        <v>6275.74</v>
      </c>
      <c r="E24">
        <v>5213.5599999999995</v>
      </c>
      <c r="F24">
        <v>0</v>
      </c>
      <c r="G24">
        <v>0</v>
      </c>
      <c r="H24">
        <v>0</v>
      </c>
    </row>
    <row r="25" spans="1:8" x14ac:dyDescent="0.25">
      <c r="A25" t="s">
        <v>365</v>
      </c>
      <c r="C25" t="s">
        <v>119</v>
      </c>
      <c r="D25">
        <v>15947.72</v>
      </c>
      <c r="E25">
        <v>12610.689999999999</v>
      </c>
      <c r="F25">
        <v>0</v>
      </c>
      <c r="G25">
        <v>0</v>
      </c>
      <c r="H25">
        <v>0</v>
      </c>
    </row>
    <row r="26" spans="1:8" x14ac:dyDescent="0.25">
      <c r="A26" t="s">
        <v>390</v>
      </c>
      <c r="C26" t="s">
        <v>120</v>
      </c>
      <c r="D26">
        <v>12403.84</v>
      </c>
      <c r="E26">
        <v>10130.24</v>
      </c>
      <c r="F26">
        <v>0</v>
      </c>
      <c r="G26">
        <v>0</v>
      </c>
      <c r="H26">
        <v>0</v>
      </c>
    </row>
    <row r="27" spans="1:8" x14ac:dyDescent="0.25">
      <c r="A27" t="s">
        <v>356</v>
      </c>
      <c r="C27" t="s">
        <v>121</v>
      </c>
      <c r="D27">
        <v>10328.780000000001</v>
      </c>
      <c r="E27">
        <v>8766.35</v>
      </c>
      <c r="F27">
        <v>0</v>
      </c>
      <c r="G27">
        <v>0</v>
      </c>
      <c r="H27">
        <v>0</v>
      </c>
    </row>
    <row r="28" spans="1:8" x14ac:dyDescent="0.25">
      <c r="A28" t="s">
        <v>368</v>
      </c>
      <c r="C28" t="s">
        <v>122</v>
      </c>
      <c r="D28">
        <v>16150.83</v>
      </c>
      <c r="E28">
        <v>14357.15</v>
      </c>
      <c r="F28">
        <v>0</v>
      </c>
      <c r="G28">
        <v>0</v>
      </c>
      <c r="H28">
        <v>0</v>
      </c>
    </row>
    <row r="29" spans="1:8" x14ac:dyDescent="0.25">
      <c r="A29" t="s">
        <v>337</v>
      </c>
      <c r="C29" t="s">
        <v>123</v>
      </c>
      <c r="D29">
        <v>10695.21</v>
      </c>
      <c r="E29">
        <v>9553.119999999999</v>
      </c>
      <c r="F29">
        <v>0</v>
      </c>
      <c r="G29">
        <v>0</v>
      </c>
      <c r="H29">
        <v>0</v>
      </c>
    </row>
    <row r="30" spans="1:8" x14ac:dyDescent="0.25">
      <c r="A30" t="s">
        <v>338</v>
      </c>
      <c r="C30" t="s">
        <v>124</v>
      </c>
      <c r="D30">
        <v>12364.89</v>
      </c>
      <c r="E30">
        <v>11176.96</v>
      </c>
      <c r="F30">
        <v>0</v>
      </c>
      <c r="G30">
        <v>0</v>
      </c>
      <c r="H30">
        <v>0</v>
      </c>
    </row>
    <row r="31" spans="1:8" x14ac:dyDescent="0.25">
      <c r="A31" t="s">
        <v>381</v>
      </c>
      <c r="C31" t="s">
        <v>125</v>
      </c>
      <c r="D31">
        <v>36002.04</v>
      </c>
      <c r="E31">
        <v>25729.32</v>
      </c>
      <c r="F31">
        <v>0</v>
      </c>
      <c r="G31">
        <v>0</v>
      </c>
      <c r="H31">
        <v>6770.14</v>
      </c>
    </row>
    <row r="32" spans="1:8" x14ac:dyDescent="0.25">
      <c r="A32" t="s">
        <v>351</v>
      </c>
      <c r="C32" t="s">
        <v>126</v>
      </c>
      <c r="D32">
        <v>27487.53</v>
      </c>
      <c r="E32">
        <v>18740.05</v>
      </c>
      <c r="F32">
        <v>0</v>
      </c>
      <c r="G32">
        <v>0</v>
      </c>
      <c r="H32">
        <v>0</v>
      </c>
    </row>
    <row r="33" spans="1:8" x14ac:dyDescent="0.25">
      <c r="A33" t="s">
        <v>366</v>
      </c>
      <c r="C33" t="s">
        <v>127</v>
      </c>
      <c r="D33">
        <v>8066.92</v>
      </c>
      <c r="E33">
        <v>7380.6900000000005</v>
      </c>
      <c r="F33">
        <v>0</v>
      </c>
      <c r="G33">
        <v>0</v>
      </c>
      <c r="H33">
        <v>0</v>
      </c>
    </row>
    <row r="34" spans="1:8" x14ac:dyDescent="0.25">
      <c r="A34" t="s">
        <v>380</v>
      </c>
      <c r="C34" t="s">
        <v>128</v>
      </c>
      <c r="D34">
        <v>20258.88</v>
      </c>
      <c r="E34">
        <v>16307.44</v>
      </c>
      <c r="F34">
        <v>0</v>
      </c>
      <c r="G34">
        <v>0</v>
      </c>
      <c r="H34">
        <v>0</v>
      </c>
    </row>
    <row r="35" spans="1:8" x14ac:dyDescent="0.25">
      <c r="A35" t="s">
        <v>369</v>
      </c>
      <c r="C35" t="s">
        <v>129</v>
      </c>
      <c r="D35">
        <v>36002.04</v>
      </c>
      <c r="E35">
        <v>25044.480000000003</v>
      </c>
      <c r="F35">
        <v>0</v>
      </c>
      <c r="G35">
        <v>0</v>
      </c>
      <c r="H35">
        <v>0</v>
      </c>
    </row>
    <row r="36" spans="1:8" x14ac:dyDescent="0.25">
      <c r="A36" t="s">
        <v>407</v>
      </c>
      <c r="C36" t="s">
        <v>130</v>
      </c>
      <c r="D36">
        <v>35368.400000000001</v>
      </c>
      <c r="E36">
        <v>25285.770000000004</v>
      </c>
      <c r="F36">
        <v>0</v>
      </c>
      <c r="G36">
        <v>0</v>
      </c>
      <c r="H36">
        <v>4500</v>
      </c>
    </row>
    <row r="37" spans="1:8" x14ac:dyDescent="0.25">
      <c r="A37" t="s">
        <v>398</v>
      </c>
      <c r="C37" t="s">
        <v>131</v>
      </c>
      <c r="D37">
        <v>29150.83</v>
      </c>
      <c r="E37">
        <v>20933.480000000003</v>
      </c>
      <c r="F37">
        <v>0</v>
      </c>
      <c r="G37">
        <v>0</v>
      </c>
      <c r="H37">
        <v>0</v>
      </c>
    </row>
    <row r="38" spans="1:8" x14ac:dyDescent="0.25">
      <c r="A38" t="s">
        <v>405</v>
      </c>
      <c r="C38" t="s">
        <v>132</v>
      </c>
      <c r="D38">
        <v>11354.58</v>
      </c>
      <c r="E38">
        <v>10310.65</v>
      </c>
      <c r="F38">
        <v>0</v>
      </c>
      <c r="G38">
        <v>0</v>
      </c>
      <c r="H38">
        <v>667.64000000001397</v>
      </c>
    </row>
    <row r="39" spans="1:8" x14ac:dyDescent="0.25">
      <c r="A39" t="s">
        <v>413</v>
      </c>
      <c r="C39" t="s">
        <v>133</v>
      </c>
      <c r="D39">
        <v>14421.29</v>
      </c>
      <c r="E39">
        <v>11443.27</v>
      </c>
      <c r="F39">
        <v>0</v>
      </c>
      <c r="G39">
        <v>0</v>
      </c>
      <c r="H39">
        <v>0</v>
      </c>
    </row>
    <row r="40" spans="1:8" x14ac:dyDescent="0.25">
      <c r="A40" t="s">
        <v>401</v>
      </c>
      <c r="C40" t="s">
        <v>134</v>
      </c>
      <c r="D40">
        <v>14100.85</v>
      </c>
      <c r="E40">
        <v>11464.77</v>
      </c>
      <c r="F40">
        <v>0</v>
      </c>
      <c r="G40">
        <v>0</v>
      </c>
      <c r="H40">
        <v>0</v>
      </c>
    </row>
    <row r="41" spans="1:8" x14ac:dyDescent="0.25">
      <c r="A41" t="s">
        <v>406</v>
      </c>
      <c r="C41" t="s">
        <v>135</v>
      </c>
      <c r="D41">
        <v>13524.23</v>
      </c>
      <c r="E41">
        <v>11011.32</v>
      </c>
      <c r="F41">
        <v>0</v>
      </c>
      <c r="G41">
        <v>0</v>
      </c>
      <c r="H41">
        <v>0</v>
      </c>
    </row>
    <row r="42" spans="1:8" x14ac:dyDescent="0.25">
      <c r="A42" t="s">
        <v>379</v>
      </c>
      <c r="C42" t="s">
        <v>136</v>
      </c>
      <c r="D42">
        <v>21000.560000000001</v>
      </c>
      <c r="E42">
        <v>16890.7</v>
      </c>
      <c r="F42">
        <v>0</v>
      </c>
      <c r="G42">
        <v>0</v>
      </c>
      <c r="H42">
        <v>0</v>
      </c>
    </row>
    <row r="43" spans="1:8" x14ac:dyDescent="0.25">
      <c r="A43" t="s">
        <v>426</v>
      </c>
      <c r="C43" t="s">
        <v>137</v>
      </c>
      <c r="D43">
        <v>5086.6899999999996</v>
      </c>
      <c r="E43">
        <v>4376.03</v>
      </c>
      <c r="F43">
        <v>0</v>
      </c>
      <c r="G43">
        <v>0</v>
      </c>
      <c r="H43">
        <v>0</v>
      </c>
    </row>
    <row r="44" spans="1:8" x14ac:dyDescent="0.25">
      <c r="A44" t="s">
        <v>377</v>
      </c>
      <c r="C44" t="s">
        <v>138</v>
      </c>
      <c r="D44">
        <v>24332.26</v>
      </c>
      <c r="E44">
        <v>19023.18</v>
      </c>
      <c r="F44">
        <v>0</v>
      </c>
      <c r="G44">
        <v>0</v>
      </c>
      <c r="H44">
        <v>0</v>
      </c>
    </row>
    <row r="45" spans="1:8" x14ac:dyDescent="0.25">
      <c r="A45" t="s">
        <v>363</v>
      </c>
      <c r="C45" t="s">
        <v>139</v>
      </c>
      <c r="D45">
        <v>3668.38</v>
      </c>
      <c r="E45">
        <v>3260.6800000000003</v>
      </c>
      <c r="F45">
        <v>0</v>
      </c>
      <c r="G45">
        <v>0</v>
      </c>
      <c r="H45">
        <v>0</v>
      </c>
    </row>
    <row r="46" spans="1:8" x14ac:dyDescent="0.25">
      <c r="A46" t="s">
        <v>425</v>
      </c>
      <c r="C46" t="s">
        <v>140</v>
      </c>
      <c r="D46">
        <v>5564.6</v>
      </c>
      <c r="E46">
        <v>4770</v>
      </c>
      <c r="F46">
        <v>0</v>
      </c>
      <c r="G46">
        <v>0</v>
      </c>
      <c r="H46">
        <v>0</v>
      </c>
    </row>
    <row r="47" spans="1:8" x14ac:dyDescent="0.25">
      <c r="A47" t="s">
        <v>362</v>
      </c>
      <c r="C47" t="s">
        <v>141</v>
      </c>
      <c r="D47">
        <v>487.81</v>
      </c>
      <c r="E47">
        <v>487.81</v>
      </c>
      <c r="F47">
        <v>0</v>
      </c>
      <c r="G47">
        <v>0</v>
      </c>
      <c r="H47">
        <v>0</v>
      </c>
    </row>
    <row r="48" spans="1:8" x14ac:dyDescent="0.25">
      <c r="A48" t="s">
        <v>424</v>
      </c>
      <c r="C48" t="s">
        <v>142</v>
      </c>
      <c r="D48">
        <v>20066.47</v>
      </c>
      <c r="E48">
        <v>16156.130000000001</v>
      </c>
      <c r="F48">
        <v>0</v>
      </c>
      <c r="G48">
        <v>0</v>
      </c>
      <c r="H48">
        <v>0</v>
      </c>
    </row>
    <row r="49" spans="1:8" x14ac:dyDescent="0.25">
      <c r="A49" t="s">
        <v>387</v>
      </c>
      <c r="C49" t="s">
        <v>143</v>
      </c>
      <c r="D49">
        <v>25482.81</v>
      </c>
      <c r="E49">
        <v>20415.54</v>
      </c>
      <c r="F49">
        <v>0</v>
      </c>
      <c r="G49">
        <v>0</v>
      </c>
      <c r="H49">
        <v>0</v>
      </c>
    </row>
    <row r="50" spans="1:8" x14ac:dyDescent="0.25">
      <c r="A50" t="s">
        <v>417</v>
      </c>
      <c r="C50" t="s">
        <v>144</v>
      </c>
      <c r="D50">
        <v>6943.67</v>
      </c>
      <c r="E50">
        <v>5836.3600000000006</v>
      </c>
      <c r="F50">
        <v>0</v>
      </c>
      <c r="G50">
        <v>0</v>
      </c>
      <c r="H50">
        <v>0</v>
      </c>
    </row>
    <row r="51" spans="1:8" x14ac:dyDescent="0.25">
      <c r="A51" t="s">
        <v>393</v>
      </c>
      <c r="C51" t="s">
        <v>145</v>
      </c>
      <c r="D51">
        <v>28437.98</v>
      </c>
      <c r="E51">
        <v>20434.48</v>
      </c>
      <c r="F51">
        <v>0</v>
      </c>
      <c r="G51">
        <v>0</v>
      </c>
      <c r="H51">
        <v>0</v>
      </c>
    </row>
    <row r="52" spans="1:8" x14ac:dyDescent="0.25">
      <c r="A52" t="s">
        <v>409</v>
      </c>
      <c r="C52" t="s">
        <v>146</v>
      </c>
      <c r="D52">
        <v>10402.469999999999</v>
      </c>
      <c r="E52">
        <v>8369.68</v>
      </c>
      <c r="F52">
        <v>0</v>
      </c>
      <c r="G52">
        <v>0</v>
      </c>
      <c r="H52">
        <v>0</v>
      </c>
    </row>
    <row r="53" spans="1:8" x14ac:dyDescent="0.25">
      <c r="A53" t="s">
        <v>384</v>
      </c>
      <c r="C53" t="s">
        <v>147</v>
      </c>
      <c r="D53">
        <v>25798.45</v>
      </c>
      <c r="E53">
        <v>20549.75</v>
      </c>
      <c r="F53">
        <v>0</v>
      </c>
      <c r="G53">
        <v>0</v>
      </c>
      <c r="H53">
        <v>250</v>
      </c>
    </row>
    <row r="54" spans="1:8" x14ac:dyDescent="0.25">
      <c r="A54" t="s">
        <v>410</v>
      </c>
      <c r="C54" t="s">
        <v>148</v>
      </c>
      <c r="D54">
        <v>18230.93</v>
      </c>
      <c r="E54">
        <v>14712.66</v>
      </c>
      <c r="F54">
        <v>0</v>
      </c>
      <c r="G54">
        <v>0</v>
      </c>
      <c r="H54">
        <v>0</v>
      </c>
    </row>
    <row r="55" spans="1:8" x14ac:dyDescent="0.25">
      <c r="A55" t="s">
        <v>382</v>
      </c>
      <c r="C55" t="s">
        <v>149</v>
      </c>
      <c r="D55">
        <v>26466.799999999999</v>
      </c>
      <c r="E55">
        <v>21189.35</v>
      </c>
      <c r="F55">
        <v>0</v>
      </c>
      <c r="G55">
        <v>0</v>
      </c>
      <c r="H55">
        <v>510</v>
      </c>
    </row>
    <row r="56" spans="1:8" x14ac:dyDescent="0.25">
      <c r="A56" t="s">
        <v>427</v>
      </c>
      <c r="C56" t="s">
        <v>150</v>
      </c>
      <c r="D56">
        <v>14076.01</v>
      </c>
      <c r="E56">
        <v>11445.24</v>
      </c>
      <c r="F56">
        <v>0</v>
      </c>
      <c r="G56">
        <v>0</v>
      </c>
      <c r="H56">
        <v>0</v>
      </c>
    </row>
    <row r="57" spans="1:8" x14ac:dyDescent="0.25">
      <c r="A57" t="s">
        <v>361</v>
      </c>
      <c r="C57" t="s">
        <v>151</v>
      </c>
      <c r="D57">
        <v>495</v>
      </c>
      <c r="E57">
        <v>495</v>
      </c>
      <c r="F57">
        <v>0</v>
      </c>
      <c r="G57">
        <v>0</v>
      </c>
      <c r="H57">
        <v>0</v>
      </c>
    </row>
    <row r="58" spans="1:8" x14ac:dyDescent="0.25">
      <c r="A58" t="s">
        <v>346</v>
      </c>
      <c r="C58" t="s">
        <v>152</v>
      </c>
      <c r="D58">
        <v>16606.25</v>
      </c>
      <c r="E58">
        <v>13435.02</v>
      </c>
      <c r="F58">
        <v>0</v>
      </c>
      <c r="G58">
        <v>0</v>
      </c>
      <c r="H58">
        <v>0</v>
      </c>
    </row>
    <row r="59" spans="1:8" x14ac:dyDescent="0.25">
      <c r="A59" t="s">
        <v>373</v>
      </c>
      <c r="C59" t="s">
        <v>153</v>
      </c>
      <c r="D59">
        <v>2413.2399999999998</v>
      </c>
      <c r="E59">
        <v>2308.6699999999996</v>
      </c>
      <c r="F59">
        <v>0</v>
      </c>
      <c r="G59">
        <v>0</v>
      </c>
      <c r="H59">
        <v>0</v>
      </c>
    </row>
    <row r="60" spans="1:8" x14ac:dyDescent="0.25">
      <c r="A60" t="s">
        <v>350</v>
      </c>
      <c r="C60" t="s">
        <v>154</v>
      </c>
      <c r="D60">
        <v>36002.04</v>
      </c>
      <c r="E60">
        <v>27948.23</v>
      </c>
      <c r="F60">
        <v>0</v>
      </c>
      <c r="G60">
        <v>0</v>
      </c>
      <c r="H60">
        <v>0</v>
      </c>
    </row>
    <row r="61" spans="1:8" x14ac:dyDescent="0.25">
      <c r="A61" t="s">
        <v>344</v>
      </c>
      <c r="C61" t="s">
        <v>155</v>
      </c>
      <c r="D61">
        <v>10176.57</v>
      </c>
      <c r="E61">
        <v>8196.91</v>
      </c>
      <c r="F61">
        <v>0</v>
      </c>
      <c r="G61">
        <v>0</v>
      </c>
      <c r="H61">
        <v>0</v>
      </c>
    </row>
    <row r="62" spans="1:8" x14ac:dyDescent="0.25">
      <c r="A62" t="s">
        <v>358</v>
      </c>
      <c r="C62" t="s">
        <v>156</v>
      </c>
      <c r="D62">
        <v>21354.09</v>
      </c>
      <c r="E62">
        <v>17168.72</v>
      </c>
      <c r="F62">
        <v>0</v>
      </c>
      <c r="G62">
        <v>0</v>
      </c>
      <c r="H62">
        <v>0</v>
      </c>
    </row>
    <row r="63" spans="1:8" x14ac:dyDescent="0.25">
      <c r="A63" t="s">
        <v>420</v>
      </c>
      <c r="C63" t="s">
        <v>157</v>
      </c>
      <c r="D63">
        <v>14714.76</v>
      </c>
      <c r="E63">
        <v>10108.109999999999</v>
      </c>
      <c r="F63">
        <v>2527.0300000000002</v>
      </c>
      <c r="G63">
        <v>0</v>
      </c>
      <c r="H63">
        <v>0</v>
      </c>
    </row>
    <row r="64" spans="1:8" x14ac:dyDescent="0.25">
      <c r="A64" t="s">
        <v>428</v>
      </c>
      <c r="C64" t="s">
        <v>158</v>
      </c>
      <c r="D64">
        <v>13203.93</v>
      </c>
      <c r="E64">
        <v>10872.48</v>
      </c>
      <c r="F64">
        <v>0</v>
      </c>
      <c r="G64">
        <v>0</v>
      </c>
      <c r="H64">
        <v>420</v>
      </c>
    </row>
    <row r="65" spans="1:8" x14ac:dyDescent="0.25">
      <c r="A65" t="s">
        <v>396</v>
      </c>
      <c r="C65" t="s">
        <v>159</v>
      </c>
      <c r="D65">
        <v>7133.34</v>
      </c>
      <c r="E65">
        <v>5985.52</v>
      </c>
      <c r="F65">
        <v>0</v>
      </c>
      <c r="G65">
        <v>0</v>
      </c>
      <c r="H65">
        <v>0</v>
      </c>
    </row>
    <row r="66" spans="1:8" x14ac:dyDescent="0.25">
      <c r="A66" t="s">
        <v>385</v>
      </c>
      <c r="C66" t="s">
        <v>160</v>
      </c>
      <c r="D66">
        <v>26056.59</v>
      </c>
      <c r="E66">
        <v>20866.760000000002</v>
      </c>
      <c r="F66">
        <v>0</v>
      </c>
      <c r="G66">
        <v>0</v>
      </c>
      <c r="H66">
        <v>0</v>
      </c>
    </row>
    <row r="67" spans="1:8" x14ac:dyDescent="0.25">
      <c r="A67" t="s">
        <v>392</v>
      </c>
      <c r="C67" t="s">
        <v>161</v>
      </c>
      <c r="D67">
        <v>35209.99</v>
      </c>
      <c r="E67">
        <v>27342.469999999998</v>
      </c>
      <c r="F67">
        <v>0</v>
      </c>
      <c r="G67">
        <v>0</v>
      </c>
      <c r="H67">
        <v>0</v>
      </c>
    </row>
    <row r="68" spans="1:8" x14ac:dyDescent="0.25">
      <c r="A68" t="s">
        <v>383</v>
      </c>
      <c r="C68" t="s">
        <v>162</v>
      </c>
      <c r="D68">
        <v>14391.62</v>
      </c>
      <c r="E68">
        <v>12127.970000000001</v>
      </c>
      <c r="F68">
        <v>0</v>
      </c>
      <c r="G68">
        <v>0</v>
      </c>
      <c r="H68">
        <v>0</v>
      </c>
    </row>
    <row r="69" spans="1:8" x14ac:dyDescent="0.25">
      <c r="A69" t="s">
        <v>372</v>
      </c>
      <c r="C69" t="s">
        <v>163</v>
      </c>
      <c r="D69">
        <v>1023.12</v>
      </c>
      <c r="E69">
        <v>1023.12</v>
      </c>
      <c r="F69">
        <v>0</v>
      </c>
      <c r="G69">
        <v>0</v>
      </c>
      <c r="H69">
        <v>0</v>
      </c>
    </row>
    <row r="70" spans="1:8" x14ac:dyDescent="0.25">
      <c r="A70" t="s">
        <v>399</v>
      </c>
      <c r="C70" t="s">
        <v>164</v>
      </c>
      <c r="D70">
        <v>16947.82</v>
      </c>
      <c r="E70">
        <v>13703.63</v>
      </c>
      <c r="F70">
        <v>0</v>
      </c>
      <c r="G70">
        <v>0</v>
      </c>
      <c r="H70">
        <v>0</v>
      </c>
    </row>
    <row r="71" spans="1:8" x14ac:dyDescent="0.25">
      <c r="A71" t="s">
        <v>423</v>
      </c>
      <c r="C71" t="s">
        <v>165</v>
      </c>
      <c r="D71">
        <v>29006.22</v>
      </c>
      <c r="E71">
        <v>23186.350000000002</v>
      </c>
      <c r="F71">
        <v>0</v>
      </c>
      <c r="G71">
        <v>0</v>
      </c>
      <c r="H71">
        <v>0</v>
      </c>
    </row>
    <row r="72" spans="1:8" x14ac:dyDescent="0.25">
      <c r="A72" t="s">
        <v>411</v>
      </c>
      <c r="C72" t="s">
        <v>166</v>
      </c>
      <c r="D72">
        <v>5086.6899999999996</v>
      </c>
      <c r="E72">
        <v>4376.03</v>
      </c>
      <c r="F72">
        <v>0</v>
      </c>
      <c r="G72">
        <v>0</v>
      </c>
      <c r="H72">
        <v>0</v>
      </c>
    </row>
    <row r="73" spans="1:8" x14ac:dyDescent="0.25">
      <c r="A73" t="s">
        <v>429</v>
      </c>
      <c r="C73" t="s">
        <v>167</v>
      </c>
      <c r="D73">
        <v>5383.89</v>
      </c>
      <c r="E73">
        <v>4609.75</v>
      </c>
      <c r="F73">
        <v>0</v>
      </c>
      <c r="G73">
        <v>0</v>
      </c>
      <c r="H73">
        <v>0</v>
      </c>
    </row>
    <row r="74" spans="1:8" x14ac:dyDescent="0.25">
      <c r="A74" t="s">
        <v>397</v>
      </c>
      <c r="C74" t="s">
        <v>168</v>
      </c>
      <c r="D74">
        <v>28373.55</v>
      </c>
      <c r="E74">
        <v>22519.18</v>
      </c>
      <c r="F74">
        <v>0</v>
      </c>
      <c r="G74">
        <v>0</v>
      </c>
      <c r="H74">
        <v>0</v>
      </c>
    </row>
    <row r="75" spans="1:8" x14ac:dyDescent="0.25">
      <c r="A75" t="s">
        <v>414</v>
      </c>
      <c r="C75" t="s">
        <v>169</v>
      </c>
      <c r="D75">
        <v>1029.6600000000001</v>
      </c>
      <c r="E75">
        <v>1029.6600000000001</v>
      </c>
      <c r="F75">
        <v>0</v>
      </c>
      <c r="G75">
        <v>0</v>
      </c>
      <c r="H75">
        <v>0</v>
      </c>
    </row>
    <row r="76" spans="1:8" x14ac:dyDescent="0.25">
      <c r="A76" t="s">
        <v>418</v>
      </c>
      <c r="C76" t="s">
        <v>92</v>
      </c>
      <c r="D76">
        <v>7078.92</v>
      </c>
      <c r="E76">
        <v>5942.72</v>
      </c>
      <c r="F76">
        <v>0</v>
      </c>
      <c r="G76">
        <v>0</v>
      </c>
      <c r="H76">
        <v>0</v>
      </c>
    </row>
    <row r="77" spans="1:8" x14ac:dyDescent="0.25">
      <c r="A77" t="s">
        <v>400</v>
      </c>
      <c r="C77" t="s">
        <v>170</v>
      </c>
      <c r="D77">
        <v>16679.57</v>
      </c>
      <c r="E77">
        <v>13492.68</v>
      </c>
      <c r="F77">
        <v>0</v>
      </c>
      <c r="G77">
        <v>0</v>
      </c>
      <c r="H77">
        <v>0</v>
      </c>
    </row>
    <row r="78" spans="1:8" x14ac:dyDescent="0.25">
      <c r="A78" t="s">
        <v>400</v>
      </c>
      <c r="C78" t="s">
        <v>171</v>
      </c>
      <c r="D78">
        <v>16772.14</v>
      </c>
      <c r="E78">
        <v>13565.47</v>
      </c>
      <c r="F78">
        <v>0</v>
      </c>
      <c r="G78">
        <v>0</v>
      </c>
      <c r="H78">
        <v>0</v>
      </c>
    </row>
    <row r="79" spans="1:8" x14ac:dyDescent="0.25">
      <c r="A79" t="s">
        <v>421</v>
      </c>
      <c r="C79" t="s">
        <v>172</v>
      </c>
      <c r="D79">
        <v>20144.57</v>
      </c>
      <c r="E79">
        <v>16217.55</v>
      </c>
      <c r="F79">
        <v>0</v>
      </c>
      <c r="G79">
        <v>0</v>
      </c>
      <c r="H79">
        <v>0</v>
      </c>
    </row>
    <row r="80" spans="1:8" x14ac:dyDescent="0.25">
      <c r="A80" t="s">
        <v>408</v>
      </c>
      <c r="C80" t="s">
        <v>173</v>
      </c>
      <c r="D80">
        <v>34094.47</v>
      </c>
      <c r="E80">
        <v>27187.75</v>
      </c>
      <c r="F80">
        <v>0</v>
      </c>
      <c r="G80">
        <v>0</v>
      </c>
      <c r="H80">
        <v>879</v>
      </c>
    </row>
    <row r="81" spans="1:8" x14ac:dyDescent="0.25">
      <c r="A81" t="s">
        <v>415</v>
      </c>
      <c r="C81" t="s">
        <v>174</v>
      </c>
      <c r="D81">
        <v>14799.02</v>
      </c>
      <c r="E81">
        <v>12013.810000000001</v>
      </c>
      <c r="F81">
        <v>0</v>
      </c>
      <c r="G81">
        <v>0</v>
      </c>
      <c r="H81">
        <v>0</v>
      </c>
    </row>
    <row r="82" spans="1:8" x14ac:dyDescent="0.25">
      <c r="A82" t="s">
        <v>404</v>
      </c>
      <c r="C82" t="s">
        <v>93</v>
      </c>
      <c r="D82">
        <v>21178.87</v>
      </c>
      <c r="E82">
        <v>19066.059999999998</v>
      </c>
      <c r="F82">
        <v>0</v>
      </c>
      <c r="G82">
        <v>0</v>
      </c>
      <c r="H82">
        <v>479</v>
      </c>
    </row>
    <row r="83" spans="1:8" x14ac:dyDescent="0.25">
      <c r="A83" t="s">
        <v>416</v>
      </c>
      <c r="C83" t="s">
        <v>175</v>
      </c>
      <c r="D83">
        <v>6441.71</v>
      </c>
      <c r="E83">
        <v>5441.62</v>
      </c>
      <c r="F83">
        <v>0</v>
      </c>
      <c r="G83">
        <v>0</v>
      </c>
      <c r="H83">
        <v>0</v>
      </c>
    </row>
    <row r="84" spans="1:8" x14ac:dyDescent="0.25">
      <c r="A84" t="s">
        <v>354</v>
      </c>
      <c r="C84" t="s">
        <v>176</v>
      </c>
      <c r="D84">
        <v>32437.82</v>
      </c>
      <c r="E84">
        <v>23234.37</v>
      </c>
      <c r="F84">
        <v>0</v>
      </c>
      <c r="G84">
        <v>0</v>
      </c>
      <c r="H84">
        <v>8535</v>
      </c>
    </row>
    <row r="85" spans="1:8" x14ac:dyDescent="0.25">
      <c r="A85" t="s">
        <v>388</v>
      </c>
      <c r="C85" t="s">
        <v>177</v>
      </c>
      <c r="D85">
        <v>24374.52</v>
      </c>
      <c r="E85">
        <v>19543.98</v>
      </c>
      <c r="F85">
        <v>0</v>
      </c>
      <c r="G85">
        <v>0</v>
      </c>
      <c r="H85">
        <v>0</v>
      </c>
    </row>
    <row r="86" spans="1:8" x14ac:dyDescent="0.25">
      <c r="A86" t="s">
        <v>357</v>
      </c>
      <c r="C86" t="s">
        <v>178</v>
      </c>
      <c r="D86">
        <v>21623.55</v>
      </c>
      <c r="E86">
        <v>19144.919999999998</v>
      </c>
      <c r="F86">
        <v>0</v>
      </c>
      <c r="G86">
        <v>0</v>
      </c>
      <c r="H86">
        <v>0</v>
      </c>
    </row>
    <row r="87" spans="1:8" x14ac:dyDescent="0.25">
      <c r="A87" t="s">
        <v>376</v>
      </c>
      <c r="C87" t="s">
        <v>179</v>
      </c>
      <c r="D87">
        <v>16696.57</v>
      </c>
      <c r="E87">
        <v>13506.039999999999</v>
      </c>
      <c r="F87">
        <v>0</v>
      </c>
      <c r="G87">
        <v>0</v>
      </c>
      <c r="H87">
        <v>0</v>
      </c>
    </row>
    <row r="88" spans="1:8" x14ac:dyDescent="0.25">
      <c r="A88" t="s">
        <v>422</v>
      </c>
      <c r="C88" t="s">
        <v>180</v>
      </c>
      <c r="D88">
        <v>20444.45</v>
      </c>
      <c r="E88">
        <v>16453.38</v>
      </c>
      <c r="F88">
        <v>0</v>
      </c>
      <c r="G88">
        <v>0</v>
      </c>
      <c r="H88">
        <v>0</v>
      </c>
    </row>
    <row r="89" spans="1:8" x14ac:dyDescent="0.25">
      <c r="A89" t="s">
        <v>395</v>
      </c>
      <c r="C89" t="s">
        <v>181</v>
      </c>
      <c r="D89">
        <v>9111.8700000000008</v>
      </c>
      <c r="E89">
        <v>7541.4400000000005</v>
      </c>
      <c r="F89">
        <v>0</v>
      </c>
      <c r="G89">
        <v>0</v>
      </c>
      <c r="H89">
        <v>208</v>
      </c>
    </row>
    <row r="90" spans="1:8" x14ac:dyDescent="0.25">
      <c r="A90" t="s">
        <v>394</v>
      </c>
      <c r="C90" t="s">
        <v>182</v>
      </c>
      <c r="D90">
        <v>5979.05</v>
      </c>
      <c r="E90">
        <v>5077.79</v>
      </c>
      <c r="F90">
        <v>0</v>
      </c>
      <c r="G90">
        <v>0</v>
      </c>
      <c r="H90">
        <v>0</v>
      </c>
    </row>
    <row r="91" spans="1:8" x14ac:dyDescent="0.25">
      <c r="A91" t="s">
        <v>386</v>
      </c>
      <c r="C91" t="s">
        <v>88</v>
      </c>
      <c r="D91">
        <v>10924.68</v>
      </c>
      <c r="E91">
        <v>9927.52</v>
      </c>
      <c r="F91">
        <v>0</v>
      </c>
      <c r="G91">
        <v>0</v>
      </c>
      <c r="H91">
        <v>0</v>
      </c>
    </row>
    <row r="92" spans="1:8" x14ac:dyDescent="0.25">
      <c r="A92" t="s">
        <v>360</v>
      </c>
      <c r="C92" t="s">
        <v>183</v>
      </c>
      <c r="D92">
        <v>16553.75</v>
      </c>
      <c r="E92">
        <v>14886.29</v>
      </c>
      <c r="F92">
        <v>0</v>
      </c>
      <c r="G92">
        <v>0</v>
      </c>
      <c r="H92">
        <v>0</v>
      </c>
    </row>
    <row r="93" spans="1:8" x14ac:dyDescent="0.25">
      <c r="A93" t="s">
        <v>389</v>
      </c>
      <c r="C93" t="s">
        <v>184</v>
      </c>
      <c r="D93">
        <v>3422.97</v>
      </c>
      <c r="E93">
        <v>3242</v>
      </c>
      <c r="F93">
        <v>0</v>
      </c>
      <c r="G93">
        <v>0</v>
      </c>
      <c r="H93">
        <v>0</v>
      </c>
    </row>
    <row r="94" spans="1:8" x14ac:dyDescent="0.25">
      <c r="A94" t="s">
        <v>378</v>
      </c>
      <c r="C94" t="s">
        <v>185</v>
      </c>
      <c r="D94">
        <v>12618.6</v>
      </c>
      <c r="E94">
        <v>11437.15</v>
      </c>
      <c r="F94">
        <v>0</v>
      </c>
      <c r="G94">
        <v>0</v>
      </c>
      <c r="H94">
        <v>0</v>
      </c>
    </row>
    <row r="95" spans="1:8" x14ac:dyDescent="0.25">
      <c r="A95" t="s">
        <v>371</v>
      </c>
      <c r="C95" t="s">
        <v>186</v>
      </c>
      <c r="D95">
        <v>608.97</v>
      </c>
      <c r="E95">
        <v>608.97</v>
      </c>
      <c r="F95">
        <v>0</v>
      </c>
      <c r="G95">
        <v>0</v>
      </c>
      <c r="H95">
        <v>0</v>
      </c>
    </row>
    <row r="96" spans="1:8" x14ac:dyDescent="0.25">
      <c r="A96" t="s">
        <v>402</v>
      </c>
      <c r="C96" t="s">
        <v>187</v>
      </c>
      <c r="D96">
        <v>23508.91</v>
      </c>
      <c r="E96">
        <v>18863.27</v>
      </c>
      <c r="F96">
        <v>0</v>
      </c>
      <c r="G96">
        <v>0</v>
      </c>
      <c r="H96">
        <v>0</v>
      </c>
    </row>
    <row r="97" spans="1:8" x14ac:dyDescent="0.25">
      <c r="A97" t="s">
        <v>403</v>
      </c>
      <c r="C97" t="s">
        <v>188</v>
      </c>
      <c r="D97">
        <v>12453.7</v>
      </c>
      <c r="E97">
        <v>9938.4600000000009</v>
      </c>
      <c r="F97">
        <v>0</v>
      </c>
      <c r="G97">
        <v>0</v>
      </c>
      <c r="H97">
        <v>0</v>
      </c>
    </row>
    <row r="98" spans="1:8" x14ac:dyDescent="0.25">
      <c r="C98" t="s">
        <v>189</v>
      </c>
      <c r="D98">
        <v>16824.32</v>
      </c>
      <c r="E98">
        <v>13606.51</v>
      </c>
      <c r="F98">
        <v>0</v>
      </c>
      <c r="G98">
        <v>0</v>
      </c>
      <c r="H98">
        <v>0</v>
      </c>
    </row>
    <row r="99" spans="1:8" x14ac:dyDescent="0.25">
      <c r="C99" t="s">
        <v>190</v>
      </c>
      <c r="D99">
        <v>5153.8900000000003</v>
      </c>
      <c r="E99">
        <v>4428.88</v>
      </c>
      <c r="F99">
        <v>0</v>
      </c>
      <c r="G99">
        <v>0</v>
      </c>
      <c r="H99">
        <v>0</v>
      </c>
    </row>
    <row r="100" spans="1:8" x14ac:dyDescent="0.25">
      <c r="C100" t="s">
        <v>191</v>
      </c>
      <c r="D100">
        <v>14712.96</v>
      </c>
      <c r="E100">
        <v>13303.64</v>
      </c>
      <c r="F100">
        <v>0</v>
      </c>
      <c r="G100">
        <v>0</v>
      </c>
      <c r="H100">
        <v>0</v>
      </c>
    </row>
    <row r="101" spans="1:8" x14ac:dyDescent="0.25">
      <c r="C101" t="s">
        <v>192</v>
      </c>
      <c r="D101">
        <v>11073.94</v>
      </c>
      <c r="E101">
        <v>10060.550000000001</v>
      </c>
      <c r="F101">
        <v>0</v>
      </c>
      <c r="G101">
        <v>0</v>
      </c>
      <c r="H101">
        <v>0</v>
      </c>
    </row>
    <row r="102" spans="1:8" x14ac:dyDescent="0.25">
      <c r="C102" t="s">
        <v>193</v>
      </c>
      <c r="D102">
        <v>4201.6499999999996</v>
      </c>
      <c r="E102">
        <v>3810.9299999999994</v>
      </c>
      <c r="F102">
        <v>0</v>
      </c>
      <c r="G102">
        <v>0</v>
      </c>
      <c r="H102">
        <v>0</v>
      </c>
    </row>
    <row r="103" spans="1:8" x14ac:dyDescent="0.25">
      <c r="C103" t="s">
        <v>194</v>
      </c>
      <c r="D103">
        <v>27185.09</v>
      </c>
      <c r="E103">
        <v>21754.22</v>
      </c>
      <c r="F103">
        <v>0</v>
      </c>
      <c r="G103">
        <v>0</v>
      </c>
      <c r="H103">
        <v>0</v>
      </c>
    </row>
    <row r="104" spans="1:8" x14ac:dyDescent="0.25">
      <c r="C104" t="s">
        <v>195</v>
      </c>
      <c r="D104">
        <v>27040.62</v>
      </c>
      <c r="E104">
        <v>21640.6</v>
      </c>
      <c r="F104">
        <v>0</v>
      </c>
      <c r="G104">
        <v>0</v>
      </c>
      <c r="H104">
        <v>0</v>
      </c>
    </row>
    <row r="105" spans="1:8" x14ac:dyDescent="0.25">
      <c r="C105" t="s">
        <v>196</v>
      </c>
      <c r="D105">
        <v>9784.2800000000007</v>
      </c>
      <c r="E105">
        <v>8911.2000000000007</v>
      </c>
      <c r="F105">
        <v>0</v>
      </c>
      <c r="G105">
        <v>0</v>
      </c>
      <c r="H105">
        <v>0</v>
      </c>
    </row>
    <row r="106" spans="1:8" x14ac:dyDescent="0.25">
      <c r="C106" t="s">
        <v>197</v>
      </c>
      <c r="D106">
        <v>21359.71</v>
      </c>
      <c r="E106">
        <v>18089.32</v>
      </c>
      <c r="F106">
        <v>0</v>
      </c>
      <c r="G106">
        <v>0</v>
      </c>
      <c r="H106">
        <v>0</v>
      </c>
    </row>
    <row r="107" spans="1:8" x14ac:dyDescent="0.25">
      <c r="C107" t="s">
        <v>198</v>
      </c>
      <c r="D107">
        <v>16276.83</v>
      </c>
      <c r="E107">
        <v>13175.96</v>
      </c>
      <c r="F107">
        <v>0</v>
      </c>
      <c r="G107">
        <v>0</v>
      </c>
      <c r="H107">
        <v>0</v>
      </c>
    </row>
    <row r="108" spans="1:8" x14ac:dyDescent="0.25">
      <c r="C108" t="s">
        <v>199</v>
      </c>
      <c r="D108">
        <v>20876.830000000002</v>
      </c>
      <c r="E108">
        <v>16793.400000000001</v>
      </c>
      <c r="F108">
        <v>0</v>
      </c>
      <c r="G108">
        <v>0</v>
      </c>
      <c r="H108">
        <v>0</v>
      </c>
    </row>
    <row r="109" spans="1:8" x14ac:dyDescent="0.25">
      <c r="C109" t="s">
        <v>200</v>
      </c>
      <c r="D109">
        <v>13647.47</v>
      </c>
      <c r="E109">
        <v>12354.08</v>
      </c>
      <c r="F109">
        <v>0</v>
      </c>
      <c r="G109">
        <v>0</v>
      </c>
      <c r="H109">
        <v>0</v>
      </c>
    </row>
    <row r="110" spans="1:8" x14ac:dyDescent="0.25">
      <c r="C110" t="s">
        <v>201</v>
      </c>
      <c r="D110">
        <v>3808.51</v>
      </c>
      <c r="E110">
        <v>3480.69</v>
      </c>
      <c r="F110">
        <v>0</v>
      </c>
      <c r="G110">
        <v>0</v>
      </c>
      <c r="H110">
        <v>0</v>
      </c>
    </row>
    <row r="111" spans="1:8" x14ac:dyDescent="0.25">
      <c r="C111" t="s">
        <v>202</v>
      </c>
      <c r="D111">
        <v>26186.73</v>
      </c>
      <c r="E111">
        <v>20969.11</v>
      </c>
      <c r="F111">
        <v>0</v>
      </c>
      <c r="G111">
        <v>0</v>
      </c>
      <c r="H111">
        <v>0</v>
      </c>
    </row>
    <row r="112" spans="1:8" x14ac:dyDescent="0.25">
      <c r="C112" t="s">
        <v>203</v>
      </c>
      <c r="D112">
        <v>12819.83</v>
      </c>
      <c r="E112">
        <v>10837.85</v>
      </c>
      <c r="F112">
        <v>0</v>
      </c>
      <c r="G112">
        <v>0</v>
      </c>
      <c r="H112">
        <v>0</v>
      </c>
    </row>
    <row r="113" spans="3:8" x14ac:dyDescent="0.25">
      <c r="C113" t="s">
        <v>204</v>
      </c>
      <c r="D113">
        <v>25551.7</v>
      </c>
      <c r="E113">
        <v>20469.72</v>
      </c>
      <c r="F113">
        <v>0</v>
      </c>
      <c r="G113">
        <v>0</v>
      </c>
      <c r="H113">
        <v>0</v>
      </c>
    </row>
    <row r="114" spans="3:8" x14ac:dyDescent="0.25">
      <c r="C114" t="s">
        <v>205</v>
      </c>
      <c r="D114">
        <v>3454.68</v>
      </c>
      <c r="E114">
        <v>3150.93</v>
      </c>
      <c r="F114">
        <v>0</v>
      </c>
      <c r="G114">
        <v>0</v>
      </c>
      <c r="H114">
        <v>0</v>
      </c>
    </row>
    <row r="115" spans="3:8" x14ac:dyDescent="0.25">
      <c r="C115" t="s">
        <v>206</v>
      </c>
      <c r="D115">
        <v>22735.24</v>
      </c>
      <c r="E115">
        <v>15603.54</v>
      </c>
      <c r="F115">
        <v>0</v>
      </c>
      <c r="G115">
        <v>0</v>
      </c>
      <c r="H115">
        <v>0</v>
      </c>
    </row>
    <row r="116" spans="3:8" x14ac:dyDescent="0.25">
      <c r="C116" t="s">
        <v>207</v>
      </c>
      <c r="D116">
        <v>5486.31</v>
      </c>
      <c r="E116">
        <v>4890.0400000000009</v>
      </c>
      <c r="F116">
        <v>0</v>
      </c>
      <c r="G116">
        <v>0</v>
      </c>
      <c r="H116">
        <v>0</v>
      </c>
    </row>
    <row r="117" spans="3:8" x14ac:dyDescent="0.25">
      <c r="C117" t="s">
        <v>208</v>
      </c>
      <c r="D117">
        <v>15531.28</v>
      </c>
      <c r="E117">
        <v>13305.34</v>
      </c>
      <c r="F117">
        <v>0</v>
      </c>
      <c r="G117">
        <v>0</v>
      </c>
      <c r="H117">
        <v>0</v>
      </c>
    </row>
    <row r="118" spans="3:8" x14ac:dyDescent="0.25">
      <c r="C118" t="s">
        <v>209</v>
      </c>
      <c r="D118">
        <v>27143.53</v>
      </c>
      <c r="E118">
        <v>21202.449999999997</v>
      </c>
      <c r="F118">
        <v>0</v>
      </c>
      <c r="G118">
        <v>0</v>
      </c>
      <c r="H118">
        <v>0</v>
      </c>
    </row>
    <row r="119" spans="3:8" x14ac:dyDescent="0.25">
      <c r="C119" t="s">
        <v>210</v>
      </c>
      <c r="D119">
        <v>13510.34</v>
      </c>
      <c r="E119">
        <v>11000.39</v>
      </c>
      <c r="F119">
        <v>0</v>
      </c>
      <c r="G119">
        <v>0</v>
      </c>
      <c r="H119">
        <v>0</v>
      </c>
    </row>
    <row r="120" spans="3:8" x14ac:dyDescent="0.25">
      <c r="C120" t="s">
        <v>211</v>
      </c>
      <c r="D120">
        <v>1137.81</v>
      </c>
      <c r="E120">
        <v>1137.81</v>
      </c>
      <c r="F120">
        <v>0</v>
      </c>
      <c r="G120">
        <v>0</v>
      </c>
      <c r="H120">
        <v>0</v>
      </c>
    </row>
    <row r="121" spans="3:8" x14ac:dyDescent="0.25">
      <c r="C121" t="s">
        <v>212</v>
      </c>
      <c r="D121">
        <v>17940.04</v>
      </c>
      <c r="E121">
        <v>15282.45</v>
      </c>
      <c r="F121">
        <v>0</v>
      </c>
      <c r="G121">
        <v>0</v>
      </c>
      <c r="H121">
        <v>0</v>
      </c>
    </row>
    <row r="122" spans="3:8" x14ac:dyDescent="0.25">
      <c r="C122" t="s">
        <v>213</v>
      </c>
      <c r="D122">
        <v>27243.14</v>
      </c>
      <c r="E122">
        <v>21249.42</v>
      </c>
      <c r="F122">
        <v>0</v>
      </c>
      <c r="G122">
        <v>0</v>
      </c>
      <c r="H122">
        <v>0</v>
      </c>
    </row>
    <row r="123" spans="3:8" x14ac:dyDescent="0.25">
      <c r="C123" t="s">
        <v>214</v>
      </c>
      <c r="D123">
        <v>2005.51</v>
      </c>
      <c r="E123">
        <v>1966.17</v>
      </c>
      <c r="F123">
        <v>0</v>
      </c>
      <c r="G123">
        <v>0</v>
      </c>
      <c r="H123">
        <v>0</v>
      </c>
    </row>
    <row r="124" spans="3:8" x14ac:dyDescent="0.25">
      <c r="C124" t="s">
        <v>215</v>
      </c>
      <c r="D124">
        <v>2236.16</v>
      </c>
      <c r="E124">
        <v>2150.77</v>
      </c>
      <c r="F124">
        <v>0</v>
      </c>
      <c r="G124">
        <v>0</v>
      </c>
      <c r="H124">
        <v>0</v>
      </c>
    </row>
    <row r="125" spans="3:8" x14ac:dyDescent="0.25">
      <c r="C125" t="s">
        <v>216</v>
      </c>
      <c r="D125">
        <v>2136.0500000000002</v>
      </c>
      <c r="E125">
        <v>2095.1000000000004</v>
      </c>
      <c r="F125">
        <v>0</v>
      </c>
      <c r="G125">
        <v>0</v>
      </c>
      <c r="H125">
        <v>0</v>
      </c>
    </row>
    <row r="126" spans="3:8" x14ac:dyDescent="0.25">
      <c r="C126" t="s">
        <v>217</v>
      </c>
      <c r="D126">
        <v>12693.82</v>
      </c>
      <c r="E126">
        <v>10358.279999999999</v>
      </c>
      <c r="F126">
        <v>0</v>
      </c>
      <c r="G126">
        <v>0</v>
      </c>
      <c r="H126">
        <v>0</v>
      </c>
    </row>
    <row r="127" spans="3:8" x14ac:dyDescent="0.25">
      <c r="C127" t="s">
        <v>218</v>
      </c>
      <c r="D127">
        <v>3893.2</v>
      </c>
      <c r="E127">
        <v>3661.0699999999997</v>
      </c>
      <c r="F127">
        <v>0</v>
      </c>
      <c r="G127">
        <v>0</v>
      </c>
      <c r="H127">
        <v>0</v>
      </c>
    </row>
    <row r="128" spans="3:8" x14ac:dyDescent="0.25">
      <c r="C128" t="s">
        <v>219</v>
      </c>
      <c r="D128">
        <v>12056.04</v>
      </c>
      <c r="E128">
        <v>10935.79</v>
      </c>
      <c r="F128">
        <v>0</v>
      </c>
      <c r="G128">
        <v>0</v>
      </c>
      <c r="H128">
        <v>0</v>
      </c>
    </row>
    <row r="129" spans="3:8" x14ac:dyDescent="0.25">
      <c r="C129" t="s">
        <v>220</v>
      </c>
      <c r="D129">
        <v>17142.150000000001</v>
      </c>
      <c r="E129">
        <v>14627.550000000001</v>
      </c>
      <c r="F129">
        <v>0</v>
      </c>
      <c r="G129">
        <v>0</v>
      </c>
      <c r="H129">
        <v>0</v>
      </c>
    </row>
    <row r="130" spans="3:8" x14ac:dyDescent="0.25">
      <c r="C130" t="s">
        <v>221</v>
      </c>
      <c r="D130">
        <v>8663.6299999999992</v>
      </c>
      <c r="E130">
        <v>7912.48</v>
      </c>
      <c r="F130">
        <v>0</v>
      </c>
      <c r="G130">
        <v>0</v>
      </c>
      <c r="H130">
        <v>0</v>
      </c>
    </row>
    <row r="131" spans="3:8" x14ac:dyDescent="0.25">
      <c r="C131" t="s">
        <v>222</v>
      </c>
      <c r="D131">
        <v>1035.3800000000001</v>
      </c>
      <c r="E131">
        <v>1035.3800000000001</v>
      </c>
      <c r="F131">
        <v>0</v>
      </c>
      <c r="G131">
        <v>0</v>
      </c>
      <c r="H131">
        <v>0</v>
      </c>
    </row>
    <row r="132" spans="3:8" x14ac:dyDescent="0.25">
      <c r="C132" t="s">
        <v>223</v>
      </c>
      <c r="D132">
        <v>20467.63</v>
      </c>
      <c r="E132">
        <v>16471.61</v>
      </c>
      <c r="F132">
        <v>0</v>
      </c>
      <c r="G132">
        <v>0</v>
      </c>
      <c r="H132">
        <v>0</v>
      </c>
    </row>
    <row r="133" spans="3:8" x14ac:dyDescent="0.25">
      <c r="C133" t="s">
        <v>224</v>
      </c>
      <c r="D133">
        <v>4830.08</v>
      </c>
      <c r="E133">
        <v>4174.24</v>
      </c>
      <c r="F133">
        <v>0</v>
      </c>
      <c r="G133">
        <v>0</v>
      </c>
      <c r="H133">
        <v>0</v>
      </c>
    </row>
    <row r="134" spans="3:8" x14ac:dyDescent="0.25">
      <c r="C134" t="s">
        <v>225</v>
      </c>
      <c r="D134">
        <v>19004.8</v>
      </c>
      <c r="E134">
        <v>17104.879999999997</v>
      </c>
      <c r="F134">
        <v>0</v>
      </c>
      <c r="G134">
        <v>0</v>
      </c>
      <c r="H134">
        <v>0</v>
      </c>
    </row>
    <row r="135" spans="3:8" x14ac:dyDescent="0.25">
      <c r="C135" t="s">
        <v>226</v>
      </c>
      <c r="D135">
        <v>5584.63</v>
      </c>
      <c r="E135">
        <v>5168.47</v>
      </c>
      <c r="F135">
        <v>0</v>
      </c>
      <c r="G135">
        <v>0</v>
      </c>
      <c r="H135">
        <v>0</v>
      </c>
    </row>
    <row r="136" spans="3:8" x14ac:dyDescent="0.25">
      <c r="C136" t="s">
        <v>227</v>
      </c>
      <c r="D136">
        <v>15891.89</v>
      </c>
      <c r="E136">
        <v>14354.3</v>
      </c>
      <c r="F136">
        <v>0</v>
      </c>
      <c r="G136">
        <v>0</v>
      </c>
      <c r="H136">
        <v>0</v>
      </c>
    </row>
    <row r="137" spans="3:8" x14ac:dyDescent="0.25">
      <c r="C137" t="s">
        <v>228</v>
      </c>
      <c r="D137">
        <v>18059.169999999998</v>
      </c>
      <c r="E137">
        <v>16285.779999999999</v>
      </c>
      <c r="F137">
        <v>0</v>
      </c>
      <c r="G137">
        <v>0</v>
      </c>
      <c r="H137">
        <v>0</v>
      </c>
    </row>
    <row r="138" spans="3:8" x14ac:dyDescent="0.25">
      <c r="C138" t="s">
        <v>229</v>
      </c>
      <c r="D138">
        <v>36002.04</v>
      </c>
      <c r="E138">
        <v>27948.23</v>
      </c>
      <c r="F138">
        <v>0</v>
      </c>
      <c r="G138">
        <v>0</v>
      </c>
      <c r="H138">
        <v>1160</v>
      </c>
    </row>
    <row r="139" spans="3:8" x14ac:dyDescent="0.25">
      <c r="C139" t="s">
        <v>230</v>
      </c>
      <c r="D139">
        <v>21384.07</v>
      </c>
      <c r="E139">
        <v>18943.759999999998</v>
      </c>
      <c r="F139">
        <v>0</v>
      </c>
      <c r="G139">
        <v>0</v>
      </c>
      <c r="H139">
        <v>0</v>
      </c>
    </row>
    <row r="140" spans="3:8" x14ac:dyDescent="0.25">
      <c r="C140" t="s">
        <v>231</v>
      </c>
      <c r="D140">
        <v>17133.04</v>
      </c>
      <c r="E140">
        <v>15460.420000000002</v>
      </c>
      <c r="F140">
        <v>0</v>
      </c>
      <c r="G140">
        <v>0</v>
      </c>
      <c r="H140">
        <v>0</v>
      </c>
    </row>
    <row r="141" spans="3:8" x14ac:dyDescent="0.25">
      <c r="C141" t="s">
        <v>232</v>
      </c>
      <c r="D141">
        <v>938.68</v>
      </c>
      <c r="E141">
        <v>938.68</v>
      </c>
      <c r="F141">
        <v>0</v>
      </c>
      <c r="G141">
        <v>0</v>
      </c>
      <c r="H141">
        <v>0</v>
      </c>
    </row>
    <row r="142" spans="3:8" x14ac:dyDescent="0.25">
      <c r="C142" t="s">
        <v>233</v>
      </c>
      <c r="D142">
        <v>10789.02</v>
      </c>
      <c r="E142">
        <v>9806.6200000000008</v>
      </c>
      <c r="F142">
        <v>0</v>
      </c>
      <c r="G142">
        <v>0</v>
      </c>
      <c r="H142">
        <v>0</v>
      </c>
    </row>
    <row r="143" spans="3:8" x14ac:dyDescent="0.25">
      <c r="C143" t="s">
        <v>234</v>
      </c>
      <c r="D143">
        <v>11053.19</v>
      </c>
      <c r="E143">
        <v>10042.050000000001</v>
      </c>
      <c r="F143">
        <v>0</v>
      </c>
      <c r="G143">
        <v>0</v>
      </c>
      <c r="H143">
        <v>0</v>
      </c>
    </row>
    <row r="144" spans="3:8" x14ac:dyDescent="0.25">
      <c r="C144" t="s">
        <v>235</v>
      </c>
      <c r="D144">
        <v>1831.24</v>
      </c>
      <c r="E144">
        <v>1823.45</v>
      </c>
      <c r="F144">
        <v>0</v>
      </c>
      <c r="G144">
        <v>0</v>
      </c>
      <c r="H144">
        <v>0</v>
      </c>
    </row>
    <row r="145" spans="3:8" x14ac:dyDescent="0.25">
      <c r="C145" t="s">
        <v>236</v>
      </c>
      <c r="D145">
        <v>6434.3</v>
      </c>
      <c r="E145">
        <v>5435.79</v>
      </c>
      <c r="F145">
        <v>0</v>
      </c>
      <c r="G145">
        <v>0</v>
      </c>
      <c r="H145">
        <v>0</v>
      </c>
    </row>
    <row r="146" spans="3:8" x14ac:dyDescent="0.25">
      <c r="C146" t="s">
        <v>237</v>
      </c>
      <c r="D146">
        <v>21281.22</v>
      </c>
      <c r="E146">
        <v>19078.670000000002</v>
      </c>
      <c r="F146">
        <v>0</v>
      </c>
      <c r="G146">
        <v>0</v>
      </c>
      <c r="H146">
        <v>0</v>
      </c>
    </row>
    <row r="147" spans="3:8" x14ac:dyDescent="0.25">
      <c r="C147" t="s">
        <v>238</v>
      </c>
      <c r="D147">
        <v>15469.08</v>
      </c>
      <c r="E147">
        <v>13977.49</v>
      </c>
      <c r="F147">
        <v>0</v>
      </c>
      <c r="G147">
        <v>0</v>
      </c>
      <c r="H147">
        <v>0</v>
      </c>
    </row>
    <row r="148" spans="3:8" x14ac:dyDescent="0.25">
      <c r="C148" t="s">
        <v>239</v>
      </c>
      <c r="D148">
        <v>28640.63</v>
      </c>
      <c r="E148">
        <v>22898.850000000002</v>
      </c>
      <c r="F148">
        <v>0</v>
      </c>
      <c r="G148">
        <v>0</v>
      </c>
      <c r="H148">
        <v>0</v>
      </c>
    </row>
    <row r="149" spans="3:8" x14ac:dyDescent="0.25">
      <c r="C149" t="s">
        <v>240</v>
      </c>
      <c r="D149">
        <v>6171.91</v>
      </c>
      <c r="E149">
        <v>5691.86</v>
      </c>
      <c r="F149">
        <v>0</v>
      </c>
      <c r="G149">
        <v>0</v>
      </c>
      <c r="H149">
        <v>0</v>
      </c>
    </row>
    <row r="150" spans="3:8" x14ac:dyDescent="0.25">
      <c r="C150" t="s">
        <v>241</v>
      </c>
      <c r="D150">
        <v>7078.32</v>
      </c>
      <c r="E150">
        <v>6227.33</v>
      </c>
      <c r="F150">
        <v>0</v>
      </c>
      <c r="G150">
        <v>0</v>
      </c>
      <c r="H150">
        <v>0</v>
      </c>
    </row>
    <row r="151" spans="3:8" x14ac:dyDescent="0.25">
      <c r="C151" t="s">
        <v>242</v>
      </c>
      <c r="D151">
        <v>13517.77</v>
      </c>
      <c r="E151">
        <v>10752.26</v>
      </c>
      <c r="F151">
        <v>0</v>
      </c>
      <c r="G151">
        <v>0</v>
      </c>
      <c r="H151">
        <v>0</v>
      </c>
    </row>
    <row r="152" spans="3:8" x14ac:dyDescent="0.25">
      <c r="C152" t="s">
        <v>243</v>
      </c>
      <c r="D152">
        <v>10615.29</v>
      </c>
      <c r="E152">
        <v>8532.44</v>
      </c>
      <c r="F152">
        <v>0</v>
      </c>
      <c r="G152">
        <v>0</v>
      </c>
      <c r="H152">
        <v>0</v>
      </c>
    </row>
    <row r="153" spans="3:8" x14ac:dyDescent="0.25">
      <c r="C153" t="s">
        <v>244</v>
      </c>
      <c r="D153">
        <v>36002.04</v>
      </c>
      <c r="E153">
        <v>27948.23</v>
      </c>
      <c r="F153">
        <v>0</v>
      </c>
      <c r="G153">
        <v>0</v>
      </c>
      <c r="H153">
        <v>0</v>
      </c>
    </row>
    <row r="154" spans="3:8" x14ac:dyDescent="0.25">
      <c r="C154" t="s">
        <v>245</v>
      </c>
      <c r="D154">
        <v>3374.93</v>
      </c>
      <c r="E154">
        <v>3085.47</v>
      </c>
      <c r="F154">
        <v>0</v>
      </c>
      <c r="G154">
        <v>0</v>
      </c>
      <c r="H154">
        <v>0</v>
      </c>
    </row>
    <row r="155" spans="3:8" x14ac:dyDescent="0.25">
      <c r="C155" t="s">
        <v>246</v>
      </c>
      <c r="D155">
        <v>3250.37</v>
      </c>
      <c r="E155">
        <v>3088.18</v>
      </c>
      <c r="F155">
        <v>0</v>
      </c>
      <c r="G155">
        <v>0</v>
      </c>
      <c r="H155">
        <v>0</v>
      </c>
    </row>
    <row r="156" spans="3:8" x14ac:dyDescent="0.25">
      <c r="C156" t="s">
        <v>247</v>
      </c>
      <c r="D156">
        <v>3752.17</v>
      </c>
      <c r="E156">
        <v>3395.11</v>
      </c>
      <c r="F156">
        <v>0</v>
      </c>
      <c r="G156">
        <v>0</v>
      </c>
      <c r="H156">
        <v>0</v>
      </c>
    </row>
    <row r="157" spans="3:8" x14ac:dyDescent="0.25">
      <c r="C157" t="s">
        <v>248</v>
      </c>
      <c r="D157">
        <v>23328.45</v>
      </c>
      <c r="E157">
        <v>18721.349999999999</v>
      </c>
      <c r="F157">
        <v>0</v>
      </c>
      <c r="G157">
        <v>0</v>
      </c>
      <c r="H157">
        <v>0</v>
      </c>
    </row>
    <row r="158" spans="3:8" x14ac:dyDescent="0.25">
      <c r="C158" t="s">
        <v>249</v>
      </c>
      <c r="D158">
        <v>36002.04</v>
      </c>
      <c r="E158">
        <v>25729.32</v>
      </c>
      <c r="F158">
        <v>0</v>
      </c>
      <c r="G158">
        <v>0</v>
      </c>
      <c r="H158">
        <v>0</v>
      </c>
    </row>
    <row r="159" spans="3:8" x14ac:dyDescent="0.25">
      <c r="C159" t="s">
        <v>250</v>
      </c>
      <c r="D159">
        <v>3250.83</v>
      </c>
      <c r="E159">
        <v>3088.59</v>
      </c>
      <c r="F159">
        <v>0</v>
      </c>
      <c r="G159">
        <v>0</v>
      </c>
      <c r="H159">
        <v>996.07999999999993</v>
      </c>
    </row>
    <row r="160" spans="3:8" x14ac:dyDescent="0.25">
      <c r="C160" t="s">
        <v>251</v>
      </c>
      <c r="D160">
        <v>13574.14</v>
      </c>
      <c r="E160">
        <v>10029.789999999999</v>
      </c>
      <c r="F160">
        <v>0</v>
      </c>
      <c r="G160">
        <v>0</v>
      </c>
      <c r="H160">
        <v>0</v>
      </c>
    </row>
    <row r="161" spans="3:8" x14ac:dyDescent="0.25">
      <c r="C161" t="s">
        <v>252</v>
      </c>
      <c r="D161">
        <v>5318.39</v>
      </c>
      <c r="E161">
        <v>4931.2000000000007</v>
      </c>
      <c r="F161">
        <v>0</v>
      </c>
      <c r="G161">
        <v>0</v>
      </c>
      <c r="H161">
        <v>0</v>
      </c>
    </row>
    <row r="162" spans="3:8" x14ac:dyDescent="0.25">
      <c r="C162" t="s">
        <v>253</v>
      </c>
      <c r="D162">
        <v>3359.22</v>
      </c>
      <c r="E162">
        <v>3185.1899999999996</v>
      </c>
      <c r="F162">
        <v>0</v>
      </c>
      <c r="G162">
        <v>0</v>
      </c>
      <c r="H162">
        <v>0</v>
      </c>
    </row>
    <row r="163" spans="3:8" x14ac:dyDescent="0.25">
      <c r="C163" t="s">
        <v>94</v>
      </c>
      <c r="D163">
        <v>9766.39</v>
      </c>
      <c r="E163">
        <v>8056.15</v>
      </c>
      <c r="F163">
        <v>0</v>
      </c>
      <c r="G163">
        <v>0</v>
      </c>
      <c r="H163">
        <v>0</v>
      </c>
    </row>
    <row r="164" spans="3:8" x14ac:dyDescent="0.25">
      <c r="C164" t="s">
        <v>254</v>
      </c>
      <c r="D164">
        <v>8374.15</v>
      </c>
      <c r="E164">
        <v>7315.83</v>
      </c>
      <c r="F164">
        <v>0</v>
      </c>
      <c r="G164">
        <v>0</v>
      </c>
      <c r="H164">
        <v>0</v>
      </c>
    </row>
    <row r="165" spans="3:8" x14ac:dyDescent="0.25">
      <c r="C165" t="s">
        <v>255</v>
      </c>
      <c r="D165">
        <v>947.65</v>
      </c>
      <c r="E165">
        <v>947.65</v>
      </c>
      <c r="F165">
        <v>0</v>
      </c>
      <c r="G165">
        <v>0</v>
      </c>
      <c r="H165">
        <v>0</v>
      </c>
    </row>
    <row r="166" spans="3:8" x14ac:dyDescent="0.25">
      <c r="C166" t="s">
        <v>256</v>
      </c>
      <c r="D166">
        <v>16196.24</v>
      </c>
      <c r="E166">
        <v>13112.58</v>
      </c>
      <c r="F166">
        <v>0</v>
      </c>
      <c r="G166">
        <v>0</v>
      </c>
      <c r="H166">
        <v>0</v>
      </c>
    </row>
    <row r="167" spans="3:8" x14ac:dyDescent="0.25">
      <c r="C167" t="s">
        <v>257</v>
      </c>
      <c r="D167">
        <v>14212.6</v>
      </c>
      <c r="E167">
        <v>11049.720000000001</v>
      </c>
      <c r="F167">
        <v>0</v>
      </c>
      <c r="G167">
        <v>0</v>
      </c>
      <c r="H167">
        <v>0</v>
      </c>
    </row>
    <row r="168" spans="3:8" x14ac:dyDescent="0.25">
      <c r="C168" t="s">
        <v>258</v>
      </c>
      <c r="D168">
        <v>2368.09</v>
      </c>
      <c r="E168">
        <v>2270.7400000000002</v>
      </c>
      <c r="F168">
        <v>0</v>
      </c>
      <c r="G168">
        <v>0</v>
      </c>
      <c r="H168">
        <v>0</v>
      </c>
    </row>
    <row r="169" spans="3:8" x14ac:dyDescent="0.25">
      <c r="C169" t="s">
        <v>259</v>
      </c>
      <c r="D169">
        <v>20803.84</v>
      </c>
      <c r="E169">
        <v>15090.58</v>
      </c>
      <c r="F169">
        <v>0</v>
      </c>
      <c r="G169">
        <v>0</v>
      </c>
      <c r="H169">
        <v>0</v>
      </c>
    </row>
    <row r="170" spans="3:8" x14ac:dyDescent="0.25">
      <c r="C170" t="s">
        <v>260</v>
      </c>
      <c r="D170">
        <v>3167.98</v>
      </c>
      <c r="E170">
        <v>3014.75</v>
      </c>
      <c r="F170">
        <v>0</v>
      </c>
      <c r="G170">
        <v>0</v>
      </c>
      <c r="H170">
        <v>0</v>
      </c>
    </row>
    <row r="171" spans="3:8" x14ac:dyDescent="0.25">
      <c r="C171" t="s">
        <v>261</v>
      </c>
      <c r="D171">
        <v>10102.780000000001</v>
      </c>
      <c r="E171">
        <v>8320.69</v>
      </c>
      <c r="F171">
        <v>0</v>
      </c>
      <c r="G171">
        <v>0</v>
      </c>
      <c r="H171">
        <v>0</v>
      </c>
    </row>
    <row r="172" spans="3:8" x14ac:dyDescent="0.25">
      <c r="C172" t="s">
        <v>262</v>
      </c>
      <c r="D172">
        <v>30893.33</v>
      </c>
      <c r="E172">
        <v>22153.230000000003</v>
      </c>
      <c r="F172">
        <v>0</v>
      </c>
      <c r="G172">
        <v>0</v>
      </c>
      <c r="H172">
        <v>0</v>
      </c>
    </row>
    <row r="173" spans="3:8" x14ac:dyDescent="0.25">
      <c r="C173" t="s">
        <v>263</v>
      </c>
      <c r="D173">
        <v>5841.99</v>
      </c>
      <c r="E173">
        <v>5397.83</v>
      </c>
      <c r="F173">
        <v>0</v>
      </c>
      <c r="G173">
        <v>0</v>
      </c>
      <c r="H173">
        <v>0</v>
      </c>
    </row>
    <row r="174" spans="3:8" x14ac:dyDescent="0.25">
      <c r="C174" t="s">
        <v>264</v>
      </c>
      <c r="D174">
        <v>8682.5300000000007</v>
      </c>
      <c r="E174">
        <v>7929.3200000000006</v>
      </c>
      <c r="F174">
        <v>0</v>
      </c>
      <c r="G174">
        <v>0</v>
      </c>
      <c r="H174">
        <v>0</v>
      </c>
    </row>
    <row r="175" spans="3:8" x14ac:dyDescent="0.25">
      <c r="C175" t="s">
        <v>265</v>
      </c>
      <c r="D175">
        <v>33257.74</v>
      </c>
      <c r="E175">
        <v>26529.75</v>
      </c>
      <c r="F175">
        <v>0</v>
      </c>
      <c r="G175">
        <v>0</v>
      </c>
      <c r="H175">
        <v>0</v>
      </c>
    </row>
    <row r="176" spans="3:8" x14ac:dyDescent="0.25">
      <c r="C176" t="s">
        <v>266</v>
      </c>
      <c r="D176">
        <v>4607.7</v>
      </c>
      <c r="E176">
        <v>4297.83</v>
      </c>
      <c r="F176">
        <v>0</v>
      </c>
      <c r="G176">
        <v>0</v>
      </c>
      <c r="H176">
        <v>0</v>
      </c>
    </row>
    <row r="177" spans="3:8" x14ac:dyDescent="0.25">
      <c r="C177" t="s">
        <v>267</v>
      </c>
      <c r="D177">
        <v>5243.84</v>
      </c>
      <c r="E177">
        <v>4864.76</v>
      </c>
      <c r="F177">
        <v>0</v>
      </c>
      <c r="G177">
        <v>0</v>
      </c>
      <c r="H177">
        <v>0</v>
      </c>
    </row>
    <row r="178" spans="3:8" x14ac:dyDescent="0.25">
      <c r="C178" t="s">
        <v>268</v>
      </c>
      <c r="D178">
        <v>11752.57</v>
      </c>
      <c r="E178">
        <v>10153.700000000001</v>
      </c>
      <c r="F178">
        <v>0</v>
      </c>
      <c r="G178">
        <v>0</v>
      </c>
      <c r="H178">
        <v>0</v>
      </c>
    </row>
    <row r="179" spans="3:8" x14ac:dyDescent="0.25">
      <c r="C179" t="s">
        <v>269</v>
      </c>
      <c r="D179">
        <v>25038.23</v>
      </c>
      <c r="E179">
        <v>20065.93</v>
      </c>
      <c r="F179">
        <v>0</v>
      </c>
      <c r="G179">
        <v>0</v>
      </c>
      <c r="H179">
        <v>0</v>
      </c>
    </row>
    <row r="180" spans="3:8" x14ac:dyDescent="0.25">
      <c r="C180" t="s">
        <v>270</v>
      </c>
      <c r="D180">
        <v>9230.5300000000007</v>
      </c>
      <c r="E180">
        <v>7634.7500000000009</v>
      </c>
      <c r="F180">
        <v>0</v>
      </c>
      <c r="G180">
        <v>0</v>
      </c>
      <c r="H180">
        <v>0</v>
      </c>
    </row>
    <row r="181" spans="3:8" x14ac:dyDescent="0.25">
      <c r="C181" t="s">
        <v>271</v>
      </c>
      <c r="D181">
        <v>13445.67</v>
      </c>
      <c r="E181">
        <v>10949.54</v>
      </c>
      <c r="F181">
        <v>0</v>
      </c>
      <c r="G181">
        <v>0</v>
      </c>
      <c r="H181">
        <v>0</v>
      </c>
    </row>
    <row r="182" spans="3:8" x14ac:dyDescent="0.25">
      <c r="C182" t="s">
        <v>272</v>
      </c>
      <c r="D182">
        <v>6546.57</v>
      </c>
      <c r="E182">
        <v>6025.75</v>
      </c>
      <c r="F182">
        <v>0</v>
      </c>
      <c r="G182">
        <v>0</v>
      </c>
      <c r="H182">
        <v>0</v>
      </c>
    </row>
    <row r="183" spans="3:8" x14ac:dyDescent="0.25">
      <c r="C183" t="s">
        <v>273</v>
      </c>
      <c r="D183">
        <v>19818.54</v>
      </c>
      <c r="E183">
        <v>14400.87</v>
      </c>
      <c r="F183">
        <v>0</v>
      </c>
      <c r="G183">
        <v>0</v>
      </c>
      <c r="H183">
        <v>0</v>
      </c>
    </row>
    <row r="184" spans="3:8" x14ac:dyDescent="0.25">
      <c r="C184" t="s">
        <v>274</v>
      </c>
      <c r="D184">
        <v>7645.38</v>
      </c>
      <c r="E184">
        <v>7005.01</v>
      </c>
      <c r="F184">
        <v>0</v>
      </c>
      <c r="G184">
        <v>0</v>
      </c>
      <c r="H184">
        <v>219.30999999999767</v>
      </c>
    </row>
    <row r="185" spans="3:8" x14ac:dyDescent="0.25">
      <c r="C185" t="s">
        <v>275</v>
      </c>
      <c r="D185">
        <v>12706.93</v>
      </c>
      <c r="E185">
        <v>11515.87</v>
      </c>
      <c r="F185">
        <v>0</v>
      </c>
      <c r="G185">
        <v>0</v>
      </c>
      <c r="H185">
        <v>0</v>
      </c>
    </row>
    <row r="186" spans="3:8" x14ac:dyDescent="0.25">
      <c r="C186" t="s">
        <v>276</v>
      </c>
      <c r="D186">
        <v>5250.38</v>
      </c>
      <c r="E186">
        <v>4870.59</v>
      </c>
      <c r="F186">
        <v>0</v>
      </c>
      <c r="G186">
        <v>0</v>
      </c>
      <c r="H186">
        <v>0</v>
      </c>
    </row>
    <row r="187" spans="3:8" x14ac:dyDescent="0.25">
      <c r="C187" t="s">
        <v>277</v>
      </c>
      <c r="D187">
        <v>8259.74</v>
      </c>
      <c r="E187">
        <v>7219.73</v>
      </c>
      <c r="F187">
        <v>0</v>
      </c>
      <c r="G187">
        <v>0</v>
      </c>
      <c r="H187">
        <v>789.5099999999984</v>
      </c>
    </row>
    <row r="188" spans="3:8" x14ac:dyDescent="0.25">
      <c r="C188" t="s">
        <v>278</v>
      </c>
      <c r="D188">
        <v>10221.959999999999</v>
      </c>
      <c r="E188">
        <v>8634.89</v>
      </c>
      <c r="F188">
        <v>0</v>
      </c>
      <c r="G188">
        <v>0</v>
      </c>
      <c r="H188">
        <v>0</v>
      </c>
    </row>
    <row r="189" spans="3:8" x14ac:dyDescent="0.25">
      <c r="C189" t="s">
        <v>279</v>
      </c>
      <c r="D189">
        <v>13587.19</v>
      </c>
      <c r="E189">
        <v>11060.83</v>
      </c>
      <c r="F189">
        <v>0</v>
      </c>
      <c r="G189">
        <v>0</v>
      </c>
      <c r="H189">
        <v>0</v>
      </c>
    </row>
    <row r="190" spans="3:8" x14ac:dyDescent="0.25">
      <c r="C190" t="s">
        <v>280</v>
      </c>
      <c r="D190">
        <v>5874.28</v>
      </c>
      <c r="E190">
        <v>4995.3999999999996</v>
      </c>
      <c r="F190">
        <v>0</v>
      </c>
      <c r="G190">
        <v>0</v>
      </c>
      <c r="H190">
        <v>0</v>
      </c>
    </row>
    <row r="191" spans="3:8" x14ac:dyDescent="0.25">
      <c r="C191" t="s">
        <v>281</v>
      </c>
      <c r="D191">
        <v>10142.91</v>
      </c>
      <c r="E191">
        <v>8352.25</v>
      </c>
      <c r="F191">
        <v>0</v>
      </c>
      <c r="G191">
        <v>0</v>
      </c>
      <c r="H191">
        <v>0</v>
      </c>
    </row>
    <row r="192" spans="3:8" x14ac:dyDescent="0.25">
      <c r="C192" t="s">
        <v>282</v>
      </c>
      <c r="D192">
        <v>3744.09</v>
      </c>
      <c r="E192">
        <v>3528.1800000000003</v>
      </c>
      <c r="F192">
        <v>0</v>
      </c>
      <c r="G192">
        <v>0</v>
      </c>
      <c r="H192">
        <v>0</v>
      </c>
    </row>
    <row r="193" spans="3:8" x14ac:dyDescent="0.25">
      <c r="C193" t="s">
        <v>283</v>
      </c>
      <c r="D193">
        <v>8900.6200000000008</v>
      </c>
      <c r="E193">
        <v>7375.3100000000013</v>
      </c>
      <c r="F193">
        <v>0</v>
      </c>
      <c r="G193">
        <v>0</v>
      </c>
      <c r="H193">
        <v>0</v>
      </c>
    </row>
    <row r="194" spans="3:8" x14ac:dyDescent="0.25">
      <c r="C194" t="s">
        <v>95</v>
      </c>
      <c r="D194">
        <v>3491.28</v>
      </c>
      <c r="E194">
        <v>3302.88</v>
      </c>
      <c r="F194">
        <v>0</v>
      </c>
      <c r="G194">
        <v>0</v>
      </c>
      <c r="H194">
        <v>0</v>
      </c>
    </row>
    <row r="195" spans="3:8" x14ac:dyDescent="0.25">
      <c r="C195" t="s">
        <v>284</v>
      </c>
      <c r="D195">
        <v>5852.76</v>
      </c>
      <c r="E195">
        <v>5197.8600000000006</v>
      </c>
      <c r="F195">
        <v>0</v>
      </c>
      <c r="G195">
        <v>0</v>
      </c>
      <c r="H195">
        <v>0</v>
      </c>
    </row>
    <row r="196" spans="3:8" x14ac:dyDescent="0.25">
      <c r="C196" t="s">
        <v>285</v>
      </c>
      <c r="D196">
        <v>5079.33</v>
      </c>
      <c r="E196">
        <v>4718.1499999999996</v>
      </c>
      <c r="F196">
        <v>0</v>
      </c>
      <c r="G196">
        <v>0</v>
      </c>
      <c r="H196">
        <v>0</v>
      </c>
    </row>
    <row r="197" spans="3:8" x14ac:dyDescent="0.25">
      <c r="C197" t="s">
        <v>286</v>
      </c>
      <c r="D197">
        <v>23699.82</v>
      </c>
      <c r="E197">
        <v>16678.97</v>
      </c>
      <c r="F197">
        <v>0</v>
      </c>
      <c r="G197">
        <v>0</v>
      </c>
      <c r="H197">
        <v>0</v>
      </c>
    </row>
    <row r="198" spans="3:8" x14ac:dyDescent="0.25">
      <c r="C198" t="s">
        <v>287</v>
      </c>
      <c r="D198">
        <v>5356.45</v>
      </c>
      <c r="E198">
        <v>4588.17</v>
      </c>
      <c r="F198">
        <v>0</v>
      </c>
      <c r="G198">
        <v>0</v>
      </c>
      <c r="H198">
        <v>971.53999999999905</v>
      </c>
    </row>
    <row r="199" spans="3:8" x14ac:dyDescent="0.25">
      <c r="C199" t="s">
        <v>288</v>
      </c>
      <c r="D199">
        <v>3302.53</v>
      </c>
      <c r="E199">
        <v>3134.6600000000003</v>
      </c>
      <c r="F199">
        <v>0</v>
      </c>
      <c r="G199">
        <v>0</v>
      </c>
      <c r="H199">
        <v>0</v>
      </c>
    </row>
    <row r="200" spans="3:8" x14ac:dyDescent="0.25">
      <c r="C200" t="s">
        <v>289</v>
      </c>
      <c r="D200">
        <v>7212.72</v>
      </c>
      <c r="E200">
        <v>6316.12</v>
      </c>
      <c r="F200">
        <v>0</v>
      </c>
      <c r="G200">
        <v>0</v>
      </c>
      <c r="H200">
        <v>0</v>
      </c>
    </row>
    <row r="201" spans="3:8" x14ac:dyDescent="0.25">
      <c r="C201" t="s">
        <v>290</v>
      </c>
      <c r="D201">
        <v>24438.14</v>
      </c>
      <c r="E201">
        <v>16727.45</v>
      </c>
      <c r="F201">
        <v>0</v>
      </c>
      <c r="G201">
        <v>0</v>
      </c>
      <c r="H201">
        <v>0</v>
      </c>
    </row>
    <row r="202" spans="3:8" x14ac:dyDescent="0.25">
      <c r="C202" t="s">
        <v>291</v>
      </c>
      <c r="D202">
        <v>5173.74</v>
      </c>
      <c r="E202">
        <v>4444.49</v>
      </c>
      <c r="F202">
        <v>0</v>
      </c>
      <c r="G202">
        <v>0</v>
      </c>
      <c r="H202">
        <v>0</v>
      </c>
    </row>
    <row r="203" spans="3:8" x14ac:dyDescent="0.25">
      <c r="C203" t="s">
        <v>292</v>
      </c>
      <c r="D203">
        <v>3263.53</v>
      </c>
      <c r="E203">
        <v>3099.9100000000003</v>
      </c>
      <c r="F203">
        <v>0</v>
      </c>
      <c r="G203">
        <v>0</v>
      </c>
      <c r="H203">
        <v>0</v>
      </c>
    </row>
    <row r="204" spans="3:8" x14ac:dyDescent="0.25">
      <c r="C204" t="s">
        <v>293</v>
      </c>
      <c r="D204">
        <v>15665.94</v>
      </c>
      <c r="E204">
        <v>12695.560000000001</v>
      </c>
      <c r="F204">
        <v>0</v>
      </c>
      <c r="G204">
        <v>0</v>
      </c>
      <c r="H204">
        <v>0</v>
      </c>
    </row>
    <row r="205" spans="3:8" x14ac:dyDescent="0.25">
      <c r="C205" t="s">
        <v>294</v>
      </c>
      <c r="D205">
        <v>26856.79</v>
      </c>
      <c r="E205">
        <v>21496.04</v>
      </c>
      <c r="F205">
        <v>0</v>
      </c>
      <c r="G205">
        <v>0</v>
      </c>
      <c r="H205">
        <v>0</v>
      </c>
    </row>
    <row r="206" spans="3:8" x14ac:dyDescent="0.25">
      <c r="C206" t="s">
        <v>295</v>
      </c>
      <c r="D206">
        <v>23774.43</v>
      </c>
      <c r="E206">
        <v>19072.07</v>
      </c>
      <c r="F206">
        <v>0</v>
      </c>
      <c r="G206">
        <v>0</v>
      </c>
      <c r="H206">
        <v>3500</v>
      </c>
    </row>
    <row r="207" spans="3:8" x14ac:dyDescent="0.25">
      <c r="C207" t="s">
        <v>296</v>
      </c>
      <c r="D207">
        <v>20167.68</v>
      </c>
      <c r="E207">
        <v>16235.720000000001</v>
      </c>
      <c r="F207">
        <v>0</v>
      </c>
      <c r="G207">
        <v>0</v>
      </c>
      <c r="H207">
        <v>0</v>
      </c>
    </row>
    <row r="208" spans="3:8" x14ac:dyDescent="0.25">
      <c r="C208" t="s">
        <v>297</v>
      </c>
      <c r="D208">
        <v>21059.03</v>
      </c>
      <c r="E208">
        <v>16936.68</v>
      </c>
      <c r="F208">
        <v>0</v>
      </c>
      <c r="G208">
        <v>0</v>
      </c>
      <c r="H208">
        <v>0</v>
      </c>
    </row>
    <row r="209" spans="3:8" x14ac:dyDescent="0.25">
      <c r="C209" t="s">
        <v>298</v>
      </c>
      <c r="D209">
        <v>29801.21</v>
      </c>
      <c r="E209">
        <v>23811.53</v>
      </c>
      <c r="F209">
        <v>0</v>
      </c>
      <c r="G209">
        <v>0</v>
      </c>
      <c r="H209">
        <v>0</v>
      </c>
    </row>
    <row r="210" spans="3:8" x14ac:dyDescent="0.25">
      <c r="C210" t="s">
        <v>299</v>
      </c>
      <c r="D210">
        <v>33586.29</v>
      </c>
      <c r="E210">
        <v>26100.66</v>
      </c>
      <c r="F210">
        <v>0</v>
      </c>
      <c r="G210">
        <v>0</v>
      </c>
      <c r="H210">
        <v>0</v>
      </c>
    </row>
    <row r="211" spans="3:8" x14ac:dyDescent="0.25">
      <c r="C211" t="s">
        <v>300</v>
      </c>
      <c r="D211">
        <v>29766.71</v>
      </c>
      <c r="E211">
        <v>23784.399999999998</v>
      </c>
      <c r="F211">
        <v>0</v>
      </c>
      <c r="G211">
        <v>0</v>
      </c>
      <c r="H211">
        <v>0</v>
      </c>
    </row>
    <row r="212" spans="3:8" x14ac:dyDescent="0.25">
      <c r="C212" t="s">
        <v>301</v>
      </c>
      <c r="D212">
        <v>4436.1499999999996</v>
      </c>
      <c r="E212">
        <v>3864.45</v>
      </c>
      <c r="F212">
        <v>0</v>
      </c>
      <c r="G212">
        <v>0</v>
      </c>
      <c r="H212">
        <v>0</v>
      </c>
    </row>
    <row r="213" spans="3:8" x14ac:dyDescent="0.25">
      <c r="C213" t="s">
        <v>302</v>
      </c>
      <c r="D213">
        <v>28322.880000000001</v>
      </c>
      <c r="E213">
        <v>22648.97</v>
      </c>
      <c r="F213">
        <v>0</v>
      </c>
      <c r="G213">
        <v>0</v>
      </c>
      <c r="H213">
        <v>0</v>
      </c>
    </row>
    <row r="214" spans="3:8" x14ac:dyDescent="0.25">
      <c r="C214" t="s">
        <v>303</v>
      </c>
      <c r="D214">
        <v>1563.79</v>
      </c>
      <c r="E214">
        <v>1563.79</v>
      </c>
      <c r="F214">
        <v>0</v>
      </c>
      <c r="G214">
        <v>0</v>
      </c>
      <c r="H214">
        <v>0</v>
      </c>
    </row>
    <row r="215" spans="3:8" x14ac:dyDescent="0.25">
      <c r="C215" t="s">
        <v>304</v>
      </c>
      <c r="D215">
        <v>12170.81</v>
      </c>
      <c r="E215">
        <v>10305.129999999999</v>
      </c>
      <c r="F215">
        <v>0</v>
      </c>
      <c r="G215">
        <v>0</v>
      </c>
      <c r="H215">
        <v>0</v>
      </c>
    </row>
    <row r="216" spans="3:8" x14ac:dyDescent="0.25">
      <c r="C216" t="s">
        <v>305</v>
      </c>
      <c r="D216">
        <v>18932.37</v>
      </c>
      <c r="E216">
        <v>14893.349999999999</v>
      </c>
      <c r="F216">
        <v>0</v>
      </c>
      <c r="G216">
        <v>0</v>
      </c>
      <c r="H216">
        <v>0</v>
      </c>
    </row>
    <row r="217" spans="3:8" x14ac:dyDescent="0.25">
      <c r="C217" t="s">
        <v>306</v>
      </c>
      <c r="D217">
        <v>18653.91</v>
      </c>
      <c r="E217">
        <v>15045.3</v>
      </c>
      <c r="F217">
        <v>0</v>
      </c>
      <c r="G217">
        <v>0</v>
      </c>
      <c r="H217">
        <v>0</v>
      </c>
    </row>
    <row r="218" spans="3:8" x14ac:dyDescent="0.25">
      <c r="C218" t="s">
        <v>307</v>
      </c>
      <c r="D218">
        <v>534.97</v>
      </c>
      <c r="E218">
        <v>534.97</v>
      </c>
      <c r="F218">
        <v>0</v>
      </c>
      <c r="G218">
        <v>0</v>
      </c>
      <c r="H218">
        <v>0</v>
      </c>
    </row>
    <row r="219" spans="3:8" x14ac:dyDescent="0.25">
      <c r="C219" t="s">
        <v>308</v>
      </c>
      <c r="D219">
        <v>23318.39</v>
      </c>
      <c r="E219">
        <v>18713.439999999999</v>
      </c>
      <c r="F219">
        <v>0</v>
      </c>
      <c r="G219">
        <v>0</v>
      </c>
      <c r="H219">
        <v>0</v>
      </c>
    </row>
    <row r="220" spans="3:8" x14ac:dyDescent="0.25">
      <c r="C220" t="s">
        <v>309</v>
      </c>
      <c r="D220">
        <v>16311.45</v>
      </c>
      <c r="E220">
        <v>13203.19</v>
      </c>
      <c r="F220">
        <v>0</v>
      </c>
      <c r="G220">
        <v>0</v>
      </c>
      <c r="H220">
        <v>0</v>
      </c>
    </row>
    <row r="221" spans="3:8" x14ac:dyDescent="0.25">
      <c r="C221" t="s">
        <v>310</v>
      </c>
      <c r="D221">
        <v>10022.14</v>
      </c>
      <c r="E221">
        <v>8257.27</v>
      </c>
      <c r="F221">
        <v>0</v>
      </c>
      <c r="G221">
        <v>0</v>
      </c>
      <c r="H221">
        <v>0</v>
      </c>
    </row>
    <row r="222" spans="3:8" x14ac:dyDescent="0.25">
      <c r="C222" t="s">
        <v>311</v>
      </c>
      <c r="D222">
        <v>28014.94</v>
      </c>
      <c r="E222">
        <v>22406.809999999998</v>
      </c>
      <c r="F222">
        <v>0</v>
      </c>
      <c r="G222">
        <v>0</v>
      </c>
      <c r="H222">
        <v>0</v>
      </c>
    </row>
    <row r="223" spans="3:8" x14ac:dyDescent="0.25">
      <c r="C223" t="s">
        <v>312</v>
      </c>
      <c r="D223">
        <v>17174.75</v>
      </c>
      <c r="E223">
        <v>13882.08</v>
      </c>
      <c r="F223">
        <v>0</v>
      </c>
      <c r="G223">
        <v>0</v>
      </c>
      <c r="H223">
        <v>0</v>
      </c>
    </row>
    <row r="224" spans="3:8" x14ac:dyDescent="0.25">
      <c r="C224" t="s">
        <v>313</v>
      </c>
      <c r="D224">
        <v>18118.95</v>
      </c>
      <c r="E224">
        <v>14624.6</v>
      </c>
      <c r="F224">
        <v>0</v>
      </c>
      <c r="G224">
        <v>0</v>
      </c>
      <c r="H224">
        <v>0</v>
      </c>
    </row>
    <row r="225" spans="3:8" x14ac:dyDescent="0.25">
      <c r="C225" t="s">
        <v>314</v>
      </c>
      <c r="D225">
        <v>6455.47</v>
      </c>
      <c r="E225">
        <v>5452.4400000000005</v>
      </c>
      <c r="F225">
        <v>0</v>
      </c>
      <c r="G225">
        <v>0</v>
      </c>
      <c r="H225">
        <v>0</v>
      </c>
    </row>
    <row r="226" spans="3:8" x14ac:dyDescent="0.25">
      <c r="C226" t="s">
        <v>315</v>
      </c>
      <c r="D226">
        <v>13123.83</v>
      </c>
      <c r="E226">
        <v>10696.44</v>
      </c>
      <c r="F226">
        <v>0</v>
      </c>
      <c r="G226">
        <v>0</v>
      </c>
      <c r="H226">
        <v>0</v>
      </c>
    </row>
    <row r="227" spans="3:8" x14ac:dyDescent="0.25">
      <c r="C227" t="s">
        <v>316</v>
      </c>
      <c r="D227">
        <v>32497.25</v>
      </c>
      <c r="E227">
        <v>25413.67</v>
      </c>
      <c r="F227">
        <v>0</v>
      </c>
      <c r="G227">
        <v>0</v>
      </c>
      <c r="H227">
        <v>0</v>
      </c>
    </row>
    <row r="228" spans="3:8" x14ac:dyDescent="0.25">
      <c r="C228" t="s">
        <v>317</v>
      </c>
      <c r="D228">
        <v>14552.76</v>
      </c>
      <c r="E228">
        <v>11820.15</v>
      </c>
      <c r="F228">
        <v>0</v>
      </c>
      <c r="G228">
        <v>0</v>
      </c>
      <c r="H228">
        <v>0</v>
      </c>
    </row>
    <row r="229" spans="3:8" x14ac:dyDescent="0.25">
      <c r="C229" t="s">
        <v>318</v>
      </c>
      <c r="D229">
        <v>27651.38</v>
      </c>
      <c r="E229">
        <v>22120.91</v>
      </c>
      <c r="F229">
        <v>0</v>
      </c>
      <c r="G229">
        <v>0</v>
      </c>
      <c r="H229">
        <v>0</v>
      </c>
    </row>
    <row r="230" spans="3:8" x14ac:dyDescent="0.25">
      <c r="C230" t="s">
        <v>319</v>
      </c>
      <c r="D230">
        <v>27595.07</v>
      </c>
      <c r="E230">
        <v>22076.62</v>
      </c>
      <c r="F230">
        <v>0</v>
      </c>
      <c r="G230">
        <v>0</v>
      </c>
      <c r="H230">
        <v>0</v>
      </c>
    </row>
    <row r="231" spans="3:8" x14ac:dyDescent="0.25">
      <c r="C231" t="s">
        <v>320</v>
      </c>
      <c r="D231">
        <v>15913.73</v>
      </c>
      <c r="E231">
        <v>12890.42</v>
      </c>
      <c r="F231">
        <v>0</v>
      </c>
      <c r="G231">
        <v>0</v>
      </c>
      <c r="H231">
        <v>6445.21</v>
      </c>
    </row>
    <row r="232" spans="3:8" x14ac:dyDescent="0.25">
      <c r="C232" t="s">
        <v>321</v>
      </c>
      <c r="D232">
        <v>26423.14</v>
      </c>
      <c r="E232">
        <v>20833</v>
      </c>
      <c r="F232">
        <v>0</v>
      </c>
      <c r="G232">
        <v>0</v>
      </c>
      <c r="H232">
        <v>0</v>
      </c>
    </row>
    <row r="233" spans="3:8" x14ac:dyDescent="0.25">
      <c r="C233" t="s">
        <v>322</v>
      </c>
      <c r="D233">
        <v>17329.61</v>
      </c>
      <c r="E233">
        <v>14003.87</v>
      </c>
      <c r="F233">
        <v>0</v>
      </c>
      <c r="G233">
        <v>0</v>
      </c>
      <c r="H233">
        <v>0</v>
      </c>
    </row>
    <row r="234" spans="3:8" x14ac:dyDescent="0.25">
      <c r="C234" t="s">
        <v>323</v>
      </c>
      <c r="D234">
        <v>20894.86</v>
      </c>
      <c r="E234">
        <v>15154.3</v>
      </c>
      <c r="F234">
        <v>0</v>
      </c>
      <c r="G234">
        <v>0</v>
      </c>
      <c r="H234">
        <v>0</v>
      </c>
    </row>
    <row r="235" spans="3:8" x14ac:dyDescent="0.25">
      <c r="C235" t="s">
        <v>324</v>
      </c>
      <c r="D235">
        <v>15209.23</v>
      </c>
      <c r="E235">
        <v>12336.4</v>
      </c>
      <c r="F235">
        <v>0</v>
      </c>
      <c r="G235">
        <v>0</v>
      </c>
      <c r="H235">
        <v>0</v>
      </c>
    </row>
    <row r="236" spans="3:8" x14ac:dyDescent="0.25">
      <c r="C236" t="s">
        <v>325</v>
      </c>
      <c r="D236">
        <v>4645.92</v>
      </c>
      <c r="E236">
        <v>4029.41</v>
      </c>
      <c r="F236">
        <v>0</v>
      </c>
      <c r="G236">
        <v>0</v>
      </c>
      <c r="H236">
        <v>0</v>
      </c>
    </row>
    <row r="237" spans="3:8" x14ac:dyDescent="0.25">
      <c r="C237" t="s">
        <v>326</v>
      </c>
      <c r="D237">
        <v>26772.17</v>
      </c>
      <c r="E237">
        <v>21429.5</v>
      </c>
      <c r="F237">
        <v>0</v>
      </c>
      <c r="G237">
        <v>0</v>
      </c>
      <c r="H237">
        <v>6888.929999999993</v>
      </c>
    </row>
    <row r="238" spans="3:8" x14ac:dyDescent="0.25">
      <c r="C238" t="s">
        <v>327</v>
      </c>
      <c r="D238">
        <v>34295.1</v>
      </c>
      <c r="E238">
        <v>27345.53</v>
      </c>
      <c r="F238">
        <v>0</v>
      </c>
      <c r="G238">
        <v>0</v>
      </c>
      <c r="H238">
        <v>0</v>
      </c>
    </row>
    <row r="239" spans="3:8" x14ac:dyDescent="0.25">
      <c r="C239" t="s">
        <v>328</v>
      </c>
      <c r="D239">
        <v>26218.35</v>
      </c>
      <c r="E239">
        <v>20993.969999999998</v>
      </c>
      <c r="F239">
        <v>0</v>
      </c>
      <c r="G239">
        <v>0</v>
      </c>
      <c r="H239">
        <v>0</v>
      </c>
    </row>
    <row r="240" spans="3:8" x14ac:dyDescent="0.25">
      <c r="C240" t="s">
        <v>329</v>
      </c>
      <c r="D240">
        <v>30105.66</v>
      </c>
      <c r="E240">
        <v>24050.95</v>
      </c>
      <c r="F240">
        <v>0</v>
      </c>
      <c r="G240">
        <v>0</v>
      </c>
      <c r="H240">
        <v>0</v>
      </c>
    </row>
    <row r="241" spans="3:8" x14ac:dyDescent="0.25">
      <c r="C241" t="s">
        <v>330</v>
      </c>
      <c r="D241">
        <v>19455.990000000002</v>
      </c>
      <c r="E241">
        <v>14147.090000000002</v>
      </c>
      <c r="F241">
        <v>0</v>
      </c>
      <c r="G241">
        <v>0</v>
      </c>
      <c r="H241">
        <v>0</v>
      </c>
    </row>
    <row r="242" spans="3:8" x14ac:dyDescent="0.25">
      <c r="C242" t="s">
        <v>331</v>
      </c>
      <c r="D242">
        <v>36002.04</v>
      </c>
      <c r="E242">
        <v>25155.11</v>
      </c>
      <c r="F242">
        <v>0</v>
      </c>
      <c r="G242">
        <v>0</v>
      </c>
      <c r="H242">
        <v>0</v>
      </c>
    </row>
    <row r="243" spans="3:8" x14ac:dyDescent="0.25">
      <c r="C243" t="s">
        <v>332</v>
      </c>
      <c r="D243">
        <v>27157.279999999999</v>
      </c>
      <c r="E243">
        <v>17385.879999999997</v>
      </c>
      <c r="F243">
        <v>4346.47</v>
      </c>
      <c r="G243">
        <v>0</v>
      </c>
      <c r="H243">
        <v>0</v>
      </c>
    </row>
    <row r="244" spans="3:8" x14ac:dyDescent="0.25">
      <c r="C244" t="s">
        <v>333</v>
      </c>
      <c r="D244">
        <v>27454.05</v>
      </c>
      <c r="E244">
        <v>15376.009999999998</v>
      </c>
      <c r="F244">
        <v>6589.72</v>
      </c>
      <c r="G244">
        <v>0</v>
      </c>
      <c r="H244">
        <v>0</v>
      </c>
    </row>
  </sheetData>
  <autoFilter ref="A1:L250" xr:uid="{EA771353-F5E9-4BF8-9EEA-CB4A175D5C03}"/>
  <sortState xmlns:xlrd2="http://schemas.microsoft.com/office/spreadsheetml/2017/richdata2" ref="Q20:Q115">
    <sortCondition ref="Q20:Q1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C96CD-6E8C-4CD9-BCAA-5D741E6A6411}">
  <sheetPr>
    <pageSetUpPr fitToPage="1"/>
  </sheetPr>
  <dimension ref="A1:O39"/>
  <sheetViews>
    <sheetView tabSelected="1" workbookViewId="0">
      <selection activeCell="J2" sqref="J2:L2"/>
    </sheetView>
  </sheetViews>
  <sheetFormatPr baseColWidth="10" defaultRowHeight="15" x14ac:dyDescent="0.25"/>
  <cols>
    <col min="1" max="1" width="2.28515625" customWidth="1"/>
    <col min="2" max="2" width="10.85546875" customWidth="1"/>
    <col min="3" max="3" width="25.28515625" customWidth="1"/>
    <col min="4" max="4" width="7.28515625" customWidth="1"/>
    <col min="9" max="9" width="5.5703125" customWidth="1"/>
  </cols>
  <sheetData>
    <row r="1" spans="1:15" x14ac:dyDescent="0.25">
      <c r="A1" s="17"/>
      <c r="B1" s="17"/>
      <c r="C1" s="17"/>
      <c r="D1" s="18"/>
      <c r="E1" s="17"/>
      <c r="F1" s="18"/>
      <c r="G1" s="17"/>
      <c r="H1" s="17"/>
      <c r="I1" s="17"/>
      <c r="J1" s="35" t="s">
        <v>0</v>
      </c>
      <c r="K1" s="35"/>
      <c r="L1" s="35"/>
    </row>
    <row r="2" spans="1:15" ht="15.75" x14ac:dyDescent="0.25">
      <c r="A2" s="17"/>
      <c r="B2" s="17"/>
      <c r="C2" s="17"/>
      <c r="D2" s="18"/>
      <c r="E2" s="17"/>
      <c r="F2" s="18"/>
      <c r="G2" s="17"/>
      <c r="H2" s="17"/>
      <c r="I2" s="17"/>
      <c r="J2" s="36"/>
      <c r="K2" s="36"/>
      <c r="L2" s="36"/>
    </row>
    <row r="3" spans="1:15" x14ac:dyDescent="0.25">
      <c r="A3" s="17"/>
      <c r="B3" s="19" t="s">
        <v>1</v>
      </c>
      <c r="C3" s="27"/>
      <c r="D3" s="20" t="s">
        <v>2</v>
      </c>
      <c r="E3" s="37">
        <f ca="1">TODAY()</f>
        <v>46154</v>
      </c>
      <c r="F3" s="37"/>
      <c r="G3" s="37"/>
      <c r="H3" s="37"/>
      <c r="I3" s="21"/>
      <c r="J3" s="38" t="s">
        <v>3</v>
      </c>
      <c r="K3" s="38"/>
      <c r="L3" s="38"/>
    </row>
    <row r="4" spans="1:15" x14ac:dyDescent="0.25">
      <c r="A4" s="17"/>
      <c r="B4" s="17"/>
      <c r="C4" s="17"/>
      <c r="D4" s="18"/>
      <c r="E4" s="17"/>
      <c r="F4" s="18"/>
      <c r="G4" s="17"/>
      <c r="H4" s="17"/>
      <c r="I4" s="17"/>
      <c r="J4" s="17"/>
      <c r="K4" s="17"/>
      <c r="L4" s="17"/>
    </row>
    <row r="5" spans="1:15" x14ac:dyDescent="0.25">
      <c r="A5" s="17"/>
      <c r="B5" s="22" t="s">
        <v>4</v>
      </c>
      <c r="C5" s="17"/>
      <c r="D5" s="18"/>
      <c r="E5" s="17"/>
      <c r="F5" s="18"/>
      <c r="G5" s="17"/>
      <c r="H5" s="17"/>
      <c r="I5" s="17"/>
      <c r="J5" s="17"/>
      <c r="K5" s="17"/>
      <c r="L5" s="17"/>
    </row>
    <row r="6" spans="1:15" x14ac:dyDescent="0.25">
      <c r="A6" s="17"/>
      <c r="B6" s="22" t="s">
        <v>5</v>
      </c>
      <c r="C6" s="17"/>
      <c r="D6" s="18"/>
      <c r="E6" s="17"/>
      <c r="F6" s="18"/>
      <c r="G6" s="17"/>
      <c r="H6" s="17"/>
      <c r="I6" s="17"/>
      <c r="J6" s="17"/>
      <c r="K6" s="17"/>
      <c r="L6" s="17"/>
    </row>
    <row r="7" spans="1:15" x14ac:dyDescent="0.25">
      <c r="A7" s="17"/>
      <c r="B7" s="22" t="s">
        <v>6</v>
      </c>
      <c r="C7" s="17"/>
      <c r="D7" s="18"/>
      <c r="E7" s="17"/>
      <c r="F7" s="18"/>
      <c r="G7" s="17"/>
      <c r="H7" s="17"/>
      <c r="I7" s="17"/>
      <c r="J7" s="17"/>
      <c r="K7" s="17"/>
      <c r="L7" s="17"/>
    </row>
    <row r="8" spans="1:15" x14ac:dyDescent="0.25">
      <c r="A8" s="17"/>
      <c r="B8" s="17"/>
      <c r="C8" s="17"/>
      <c r="D8" s="18"/>
      <c r="E8" s="17"/>
      <c r="F8" s="18"/>
      <c r="G8" s="17"/>
      <c r="H8" s="17"/>
      <c r="I8" s="17"/>
      <c r="J8" s="17"/>
      <c r="K8" s="17"/>
      <c r="L8" s="17"/>
    </row>
    <row r="9" spans="1:15" x14ac:dyDescent="0.25">
      <c r="A9" s="17"/>
      <c r="B9" s="19" t="s">
        <v>7</v>
      </c>
      <c r="C9" s="17"/>
      <c r="D9" s="18"/>
      <c r="E9" s="17"/>
      <c r="F9" s="1" t="str">
        <f>IFERROR(VLOOKUP(J2,bd,2,FALSE),"")</f>
        <v/>
      </c>
      <c r="G9" s="17" t="s">
        <v>8</v>
      </c>
      <c r="J9" s="17"/>
      <c r="K9" s="17"/>
      <c r="L9" s="17"/>
    </row>
    <row r="10" spans="1:15" x14ac:dyDescent="0.25">
      <c r="A10" s="17"/>
      <c r="B10" s="19" t="s">
        <v>334</v>
      </c>
      <c r="C10" s="17"/>
      <c r="D10" s="18"/>
      <c r="E10" s="17"/>
      <c r="F10" s="18"/>
      <c r="G10" s="17"/>
      <c r="H10" s="17"/>
      <c r="I10" s="17"/>
      <c r="J10" s="17"/>
      <c r="K10" s="17"/>
      <c r="L10" s="17"/>
    </row>
    <row r="11" spans="1:15" x14ac:dyDescent="0.25">
      <c r="A11" s="17"/>
      <c r="H11" s="32" t="s">
        <v>89</v>
      </c>
      <c r="I11" s="33"/>
      <c r="J11" s="44">
        <f>IFERROR(F9-J14-J15-J13-J12,0)</f>
        <v>0</v>
      </c>
      <c r="K11" s="44"/>
      <c r="L11" s="29"/>
    </row>
    <row r="12" spans="1:15" x14ac:dyDescent="0.25">
      <c r="A12" s="17"/>
      <c r="H12" s="32" t="str">
        <f>IF(OR(J12=" ",J12=0),"","Pensión Alimentaria")</f>
        <v/>
      </c>
      <c r="I12" s="33"/>
      <c r="J12" s="44" t="str">
        <f>IFERROR(VLOOKUP(J2,bd,4,FALSE)," ")</f>
        <v xml:space="preserve"> </v>
      </c>
      <c r="K12" s="44"/>
      <c r="L12" s="29"/>
    </row>
    <row r="13" spans="1:15" x14ac:dyDescent="0.25">
      <c r="A13" s="17"/>
      <c r="H13" s="32" t="str">
        <f>IF(OR(J13=" ",J13=0),"","Pensión Alimentaria")</f>
        <v/>
      </c>
      <c r="I13" s="33"/>
      <c r="J13" s="44" t="str">
        <f>IFERROR(VLOOKUP(J2,bd,5,FALSE)," ")</f>
        <v xml:space="preserve"> </v>
      </c>
      <c r="K13" s="44"/>
      <c r="L13" s="17"/>
      <c r="O13" s="34"/>
    </row>
    <row r="14" spans="1:15" x14ac:dyDescent="0.25">
      <c r="A14" s="17"/>
      <c r="H14" s="32" t="str">
        <f>IF(OR(J14=" ",J14=0),"","Otros Descuentos")</f>
        <v/>
      </c>
      <c r="I14" s="33"/>
      <c r="J14" s="44" t="str">
        <f>IFERROR(VLOOKUP(J2,bd,6,FALSE)," ")</f>
        <v xml:space="preserve"> </v>
      </c>
      <c r="K14" s="44"/>
      <c r="L14" s="17"/>
    </row>
    <row r="15" spans="1:15" ht="15.75" x14ac:dyDescent="0.25">
      <c r="A15" s="17"/>
      <c r="H15" s="31" t="s">
        <v>90</v>
      </c>
      <c r="I15" s="30"/>
      <c r="J15" s="45" t="str">
        <f>IFERROR(VLOOKUP(J2,bd,3,FALSE)-J14,"")</f>
        <v/>
      </c>
      <c r="K15" s="45"/>
    </row>
    <row r="16" spans="1:15" x14ac:dyDescent="0.25">
      <c r="A16" s="17"/>
      <c r="B16" s="17" t="s">
        <v>9</v>
      </c>
      <c r="C16" s="46" t="str">
        <f>IFERROR(imprenta!A3," ")</f>
        <v xml:space="preserve"> </v>
      </c>
      <c r="D16" s="46"/>
      <c r="E16" s="46"/>
      <c r="F16" s="46"/>
      <c r="G16" s="46"/>
      <c r="H16" s="46"/>
      <c r="I16" s="46"/>
      <c r="J16" s="46"/>
      <c r="K16" s="46"/>
      <c r="L16" s="46"/>
    </row>
    <row r="17" spans="1:12" x14ac:dyDescent="0.25">
      <c r="A17" s="17"/>
      <c r="I17" s="17"/>
      <c r="J17" s="17"/>
      <c r="K17" s="28"/>
      <c r="L17" s="28"/>
    </row>
    <row r="18" spans="1:12" x14ac:dyDescent="0.25">
      <c r="A18" s="17"/>
      <c r="B18" s="19" t="s">
        <v>10</v>
      </c>
      <c r="C18" s="17"/>
      <c r="D18" s="18"/>
      <c r="E18" s="17"/>
      <c r="F18" s="18"/>
      <c r="G18" s="17"/>
      <c r="H18" s="17"/>
      <c r="I18" s="17"/>
      <c r="J18" s="17"/>
      <c r="K18" s="17"/>
      <c r="L18" s="17"/>
    </row>
    <row r="19" spans="1:12" ht="15.75" thickBot="1" x14ac:dyDescent="0.3">
      <c r="A19" s="17"/>
      <c r="B19" s="19"/>
      <c r="C19" s="17"/>
      <c r="D19" s="18"/>
      <c r="E19" s="17"/>
      <c r="F19" s="18"/>
      <c r="G19" s="17"/>
      <c r="H19" s="17"/>
      <c r="I19" s="17"/>
      <c r="J19" s="17"/>
      <c r="K19" s="17"/>
      <c r="L19" s="17"/>
    </row>
    <row r="20" spans="1:12" x14ac:dyDescent="0.25">
      <c r="A20" s="17"/>
      <c r="C20" s="19" t="s">
        <v>11</v>
      </c>
      <c r="D20" s="18"/>
      <c r="F20" s="39"/>
      <c r="G20" s="39"/>
      <c r="H20" s="39"/>
      <c r="I20" s="17"/>
      <c r="J20" s="40" t="s">
        <v>12</v>
      </c>
    </row>
    <row r="21" spans="1:12" x14ac:dyDescent="0.25">
      <c r="A21" s="17"/>
      <c r="B21" s="17"/>
      <c r="C21" s="17"/>
      <c r="D21" s="18"/>
      <c r="E21" s="17"/>
      <c r="F21" s="18"/>
      <c r="G21" s="17"/>
      <c r="H21" s="17"/>
      <c r="I21" s="17"/>
      <c r="J21" s="41"/>
      <c r="K21" s="17"/>
      <c r="L21" s="17"/>
    </row>
    <row r="22" spans="1:12" x14ac:dyDescent="0.25">
      <c r="A22" s="17"/>
      <c r="C22" s="23" t="s">
        <v>13</v>
      </c>
      <c r="F22" s="43"/>
      <c r="G22" s="43"/>
      <c r="H22" s="43"/>
      <c r="J22" s="41"/>
    </row>
    <row r="23" spans="1:12" x14ac:dyDescent="0.25">
      <c r="A23" s="17"/>
      <c r="C23" s="23"/>
      <c r="F23" s="20"/>
      <c r="G23" s="20"/>
      <c r="H23" s="20"/>
      <c r="J23" s="41"/>
    </row>
    <row r="24" spans="1:12" ht="15.75" thickBot="1" x14ac:dyDescent="0.3">
      <c r="A24" s="17"/>
      <c r="B24" s="17"/>
      <c r="C24" s="19" t="s">
        <v>14</v>
      </c>
      <c r="D24" s="39"/>
      <c r="E24" s="39"/>
      <c r="F24" s="39"/>
      <c r="G24" s="39"/>
      <c r="H24" s="17"/>
      <c r="I24" s="17"/>
      <c r="J24" s="42"/>
      <c r="K24" s="17"/>
      <c r="L24" s="17"/>
    </row>
    <row r="25" spans="1:12" x14ac:dyDescent="0.25">
      <c r="A25" s="17"/>
      <c r="B25" s="17"/>
      <c r="C25" s="17"/>
      <c r="D25" s="18"/>
      <c r="E25" s="17"/>
      <c r="F25" s="18"/>
      <c r="G25" s="17"/>
      <c r="H25" s="17"/>
      <c r="I25" s="17"/>
      <c r="J25" s="17"/>
      <c r="K25" s="17"/>
      <c r="L25" s="17"/>
    </row>
    <row r="26" spans="1:12" x14ac:dyDescent="0.25">
      <c r="A26" s="17"/>
      <c r="B26" s="17" t="s">
        <v>15</v>
      </c>
      <c r="C26" s="17"/>
      <c r="D26" s="18"/>
      <c r="E26" s="17"/>
      <c r="F26" s="18"/>
      <c r="G26" s="17"/>
      <c r="H26" s="17"/>
      <c r="I26" s="17"/>
      <c r="J26" s="17"/>
      <c r="K26" s="17"/>
      <c r="L26" s="17"/>
    </row>
    <row r="27" spans="1:12" x14ac:dyDescent="0.25">
      <c r="A27" s="24"/>
      <c r="B27" s="24"/>
      <c r="C27" s="25"/>
      <c r="D27" s="24"/>
      <c r="E27" s="24"/>
      <c r="F27" s="26"/>
      <c r="G27" s="26"/>
      <c r="H27" s="26"/>
      <c r="I27" s="24"/>
      <c r="J27" s="24"/>
      <c r="K27" s="24"/>
      <c r="L27" s="24"/>
    </row>
    <row r="28" spans="1:12" x14ac:dyDescent="0.25">
      <c r="A28" s="17"/>
      <c r="B28" s="17" t="s">
        <v>16</v>
      </c>
      <c r="C28" s="17"/>
      <c r="D28" s="18"/>
      <c r="E28" s="17"/>
      <c r="F28" s="18"/>
      <c r="G28" s="17"/>
      <c r="H28" s="17"/>
      <c r="I28" s="17"/>
      <c r="J28" s="17"/>
      <c r="K28" s="17"/>
      <c r="L28" s="17"/>
    </row>
    <row r="29" spans="1:12" x14ac:dyDescent="0.25">
      <c r="A29" s="17"/>
      <c r="B29" s="17"/>
      <c r="C29" s="17"/>
      <c r="D29" s="18"/>
      <c r="E29" s="17"/>
      <c r="F29" s="18"/>
      <c r="G29" s="17"/>
      <c r="H29" s="17"/>
      <c r="I29" s="17"/>
      <c r="J29" s="17"/>
      <c r="K29" s="17"/>
      <c r="L29" s="17"/>
    </row>
    <row r="30" spans="1:12" x14ac:dyDescent="0.25">
      <c r="A30" s="17"/>
      <c r="B30" s="19" t="s">
        <v>17</v>
      </c>
      <c r="C30" s="17"/>
      <c r="D30" s="17"/>
      <c r="E30" s="17"/>
      <c r="F30" s="17"/>
      <c r="G30" s="17"/>
      <c r="H30" s="17"/>
      <c r="K30" s="17"/>
      <c r="L30" s="17"/>
    </row>
    <row r="31" spans="1:12" ht="15.75" thickBot="1" x14ac:dyDescent="0.3">
      <c r="A31" s="17"/>
      <c r="B31" s="17"/>
      <c r="C31" s="17"/>
      <c r="D31" s="18"/>
      <c r="E31" s="17"/>
      <c r="F31" s="18"/>
      <c r="G31" s="17"/>
      <c r="H31" s="17"/>
      <c r="I31" s="17"/>
      <c r="J31" s="17"/>
      <c r="K31" s="17"/>
      <c r="L31" s="17"/>
    </row>
    <row r="32" spans="1:12" x14ac:dyDescent="0.25">
      <c r="A32" s="17"/>
      <c r="B32" s="49"/>
      <c r="C32" s="49"/>
      <c r="D32" s="49"/>
      <c r="E32" s="49"/>
      <c r="F32" s="18"/>
      <c r="G32" s="51"/>
      <c r="H32" s="52"/>
      <c r="I32" s="52"/>
      <c r="J32" s="52"/>
      <c r="K32" s="52"/>
      <c r="L32" s="53"/>
    </row>
    <row r="33" spans="1:12" x14ac:dyDescent="0.25">
      <c r="A33" s="17"/>
      <c r="B33" s="49"/>
      <c r="C33" s="49"/>
      <c r="D33" s="49"/>
      <c r="E33" s="49"/>
      <c r="F33" s="18"/>
      <c r="G33" s="54"/>
      <c r="H33" s="55"/>
      <c r="I33" s="55"/>
      <c r="J33" s="55"/>
      <c r="K33" s="55"/>
      <c r="L33" s="56"/>
    </row>
    <row r="34" spans="1:12" ht="15.75" thickBot="1" x14ac:dyDescent="0.3">
      <c r="A34" s="17"/>
      <c r="B34" s="50"/>
      <c r="C34" s="50"/>
      <c r="D34" s="50"/>
      <c r="E34" s="50"/>
      <c r="F34" s="18"/>
      <c r="G34" s="57"/>
      <c r="H34" s="58"/>
      <c r="I34" s="58"/>
      <c r="J34" s="58"/>
      <c r="K34" s="58"/>
      <c r="L34" s="59"/>
    </row>
    <row r="35" spans="1:12" x14ac:dyDescent="0.25">
      <c r="A35" s="17"/>
      <c r="B35" s="47" t="s">
        <v>18</v>
      </c>
      <c r="C35" s="48"/>
      <c r="D35" s="48"/>
      <c r="E35" s="48"/>
      <c r="F35" s="18"/>
      <c r="G35" s="47" t="s">
        <v>19</v>
      </c>
      <c r="H35" s="47"/>
      <c r="I35" s="47"/>
      <c r="J35" s="47"/>
      <c r="K35" s="47"/>
      <c r="L35" s="47"/>
    </row>
    <row r="36" spans="1:12" ht="15.75" thickBot="1" x14ac:dyDescent="0.3">
      <c r="A36" s="17"/>
      <c r="B36" s="17"/>
      <c r="C36" s="17"/>
      <c r="D36" s="18"/>
      <c r="E36" s="17"/>
      <c r="F36" s="18"/>
      <c r="G36" s="17"/>
      <c r="H36" s="17"/>
      <c r="I36" s="17"/>
      <c r="J36" s="17"/>
      <c r="K36" s="17"/>
      <c r="L36" s="17"/>
    </row>
    <row r="37" spans="1:12" ht="15.75" thickBot="1" x14ac:dyDescent="0.3">
      <c r="A37" s="17"/>
      <c r="B37" s="60"/>
      <c r="C37" s="61"/>
      <c r="D37" s="61"/>
      <c r="E37" s="62"/>
      <c r="F37" s="18"/>
      <c r="G37" s="17"/>
      <c r="H37" s="17"/>
      <c r="I37" s="17"/>
      <c r="J37" s="17"/>
      <c r="K37" s="17"/>
      <c r="L37" s="17"/>
    </row>
    <row r="38" spans="1:12" x14ac:dyDescent="0.25">
      <c r="A38" s="17"/>
      <c r="B38" s="47" t="s">
        <v>20</v>
      </c>
      <c r="C38" s="48"/>
      <c r="D38" s="48"/>
      <c r="E38" s="48"/>
      <c r="F38" s="18"/>
      <c r="G38" s="17"/>
      <c r="H38" s="17"/>
      <c r="I38" s="17"/>
      <c r="J38" s="17"/>
      <c r="K38" s="17"/>
      <c r="L38" s="17"/>
    </row>
    <row r="39" spans="1:1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</sheetData>
  <sheetProtection algorithmName="SHA-512" hashValue="8b3huA/TLDovPzyfydRAC9vBRmWRhXyQ7BarkL8Kmz+y4u+jbfhTfm08dicHTF2cXe/j7dbMHzhDAG/LpCdzNg==" saltValue="TqtNOFcPu93tNM7ym4Sd7A==" spinCount="100000" sheet="1" selectLockedCells="1"/>
  <mergeCells count="20">
    <mergeCell ref="B38:E38"/>
    <mergeCell ref="B32:E34"/>
    <mergeCell ref="G32:L34"/>
    <mergeCell ref="B35:E35"/>
    <mergeCell ref="G35:L35"/>
    <mergeCell ref="B37:E37"/>
    <mergeCell ref="J1:L1"/>
    <mergeCell ref="J2:L2"/>
    <mergeCell ref="E3:H3"/>
    <mergeCell ref="J3:L3"/>
    <mergeCell ref="F20:H20"/>
    <mergeCell ref="J20:J24"/>
    <mergeCell ref="F22:H22"/>
    <mergeCell ref="D24:G24"/>
    <mergeCell ref="J11:K11"/>
    <mergeCell ref="J14:K14"/>
    <mergeCell ref="J15:K15"/>
    <mergeCell ref="C16:L16"/>
    <mergeCell ref="J13:K13"/>
    <mergeCell ref="J12:K12"/>
  </mergeCells>
  <dataValidations count="8">
    <dataValidation type="textLength" operator="greaterThan" allowBlank="1" showInputMessage="1" showErrorMessage="1" promptTitle="Ciudad del trabajador" prompt="Introduzca la Ciudad donde se llena el formulario" sqref="C3" xr:uid="{A282603D-33C3-4C49-A7A0-2CCCD30E17D9}">
      <formula1>5</formula1>
    </dataValidation>
    <dataValidation type="textLength" operator="equal" showInputMessage="1" showErrorMessage="1" errorTitle="RFC erróneo" error="Introduzca su RFC con HOMOCLAVE sin guiones ni espacios " promptTitle="**** RFC con HOMOCLAVE ****" sqref="J2:L2" xr:uid="{352D81CB-2530-4B8F-A588-218BDB8542AC}">
      <formula1>13</formula1>
    </dataValidation>
    <dataValidation type="textLength" operator="greaterThan" showInputMessage="1" showErrorMessage="1" errorTitle="Domicilio Error" error="Introduzca su domicilio" promptTitle="Domicilio" prompt="Introduzca su domicilio" sqref="G32:L34" xr:uid="{6833B73A-28BC-4F96-9903-B8510536BD3C}">
      <formula1>10</formula1>
    </dataValidation>
    <dataValidation type="textLength" operator="equal" showInputMessage="1" showErrorMessage="1" errorTitle="Error Teléfono" error="Número Telefónico debe ser a 10 dígitos" promptTitle="Num Teléfono" prompt="Introduzca su número a 10 dígitos" sqref="B37:E37" xr:uid="{366ED085-A5C6-432D-A592-0F89CBB8B542}">
      <formula1>10</formula1>
    </dataValidation>
    <dataValidation type="textLength" showInputMessage="1" showErrorMessage="1" errorTitle="Nombre Erróneo" error="Introduzca su nombre, empezando por apellidos" promptTitle="Nombre Completo" prompt="Introduzca Apellido Paterno Materno y Nombre" sqref="B32:E34" xr:uid="{43B78065-6705-4BCA-A7E8-6DC816807D2F}">
      <formula1>10</formula1>
      <formula2>99</formula2>
    </dataValidation>
    <dataValidation type="textLength" operator="equal" showInputMessage="1" showErrorMessage="1" errorTitle="BBVA Error" error="Introduzca los 10 dígitos de su cuenta BBVA" promptTitle="Cuenta BBVA" prompt="El campo debe ser de 10 dígios" sqref="F20:H20" xr:uid="{387B34F5-115F-4E30-8E98-C8DA617FBB16}">
      <formula1>10</formula1>
    </dataValidation>
    <dataValidation type="textLength" operator="equal" showInputMessage="1" showErrorMessage="1" errorTitle="CLABE Error" error="Introduzca los 18 dígitos de su CLABE (Clave Bancaria Estandarizada)" promptTitle="CLABE" prompt="El campo debe ser de 18 dígitos" sqref="F22:H22" xr:uid="{9C747C9C-D6FC-4595-ABC0-9AC0E11951AE}">
      <formula1>18</formula1>
    </dataValidation>
    <dataValidation type="list" allowBlank="1" showInputMessage="1" showErrorMessage="1" promptTitle="Nombre del Banco" prompt="Seleccione el Banco diferente a BBVA donde se depositará su PTU" sqref="D24:G24" xr:uid="{8FFA7CE5-5206-4D25-A0C1-EF194E2AF31F}">
      <formula1>BANCO</formula1>
    </dataValidation>
  </dataValidations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4715D-6400-4BE4-915A-54B97FBB504D}">
  <sheetPr>
    <pageSetUpPr fitToPage="1"/>
  </sheetPr>
  <dimension ref="A1:L37"/>
  <sheetViews>
    <sheetView workbookViewId="0">
      <selection activeCell="O25" sqref="O25"/>
    </sheetView>
  </sheetViews>
  <sheetFormatPr baseColWidth="10" defaultRowHeight="15" x14ac:dyDescent="0.25"/>
  <cols>
    <col min="1" max="1" width="2.28515625" customWidth="1"/>
    <col min="2" max="2" width="9.5703125" customWidth="1"/>
    <col min="3" max="3" width="21.28515625" customWidth="1"/>
    <col min="4" max="4" width="7.28515625" customWidth="1"/>
    <col min="9" max="9" width="5.5703125" customWidth="1"/>
  </cols>
  <sheetData>
    <row r="1" spans="1:12" x14ac:dyDescent="0.25">
      <c r="A1" s="17"/>
      <c r="B1" s="17"/>
      <c r="C1" s="17"/>
      <c r="D1" s="18"/>
      <c r="E1" s="17"/>
      <c r="F1" s="18"/>
      <c r="G1" s="17"/>
      <c r="H1" s="17"/>
      <c r="I1" s="17"/>
      <c r="J1" s="35" t="s">
        <v>0</v>
      </c>
      <c r="K1" s="35"/>
      <c r="L1" s="35"/>
    </row>
    <row r="2" spans="1:12" ht="15.75" x14ac:dyDescent="0.25">
      <c r="A2" s="17"/>
      <c r="B2" s="17"/>
      <c r="C2" s="17"/>
      <c r="D2" s="18"/>
      <c r="E2" s="17"/>
      <c r="F2" s="18"/>
      <c r="G2" s="17"/>
      <c r="H2" s="17"/>
      <c r="I2" s="17"/>
      <c r="J2" s="63">
        <f>'Recibo Reparto de Utilidades'!J2</f>
        <v>0</v>
      </c>
      <c r="K2" s="63"/>
      <c r="L2" s="63"/>
    </row>
    <row r="3" spans="1:12" x14ac:dyDescent="0.25">
      <c r="A3" s="17"/>
      <c r="B3" s="19" t="s">
        <v>1</v>
      </c>
      <c r="C3" s="27"/>
      <c r="D3" s="20" t="s">
        <v>2</v>
      </c>
      <c r="E3" s="37">
        <f ca="1">TODAY()</f>
        <v>46154</v>
      </c>
      <c r="F3" s="37"/>
      <c r="G3" s="37"/>
      <c r="H3" s="37"/>
      <c r="I3" s="21"/>
      <c r="J3" s="38" t="s">
        <v>3</v>
      </c>
      <c r="K3" s="38"/>
      <c r="L3" s="38"/>
    </row>
    <row r="4" spans="1:12" x14ac:dyDescent="0.25">
      <c r="A4" s="17"/>
      <c r="B4" s="17"/>
      <c r="C4" s="17"/>
      <c r="D4" s="18"/>
      <c r="E4" s="17"/>
      <c r="F4" s="18"/>
      <c r="G4" s="17"/>
      <c r="H4" s="17"/>
      <c r="I4" s="17"/>
      <c r="J4" s="17"/>
      <c r="K4" s="17"/>
      <c r="L4" s="17"/>
    </row>
    <row r="5" spans="1:12" x14ac:dyDescent="0.25">
      <c r="A5" s="17"/>
      <c r="B5" s="22" t="s">
        <v>4</v>
      </c>
      <c r="C5" s="17"/>
      <c r="D5" s="18"/>
      <c r="E5" s="17"/>
      <c r="F5" s="18"/>
      <c r="G5" s="17"/>
      <c r="H5" s="17"/>
      <c r="I5" s="17"/>
      <c r="J5" s="17"/>
      <c r="K5" s="17"/>
      <c r="L5" s="17"/>
    </row>
    <row r="6" spans="1:12" x14ac:dyDescent="0.25">
      <c r="A6" s="17"/>
      <c r="B6" s="22" t="s">
        <v>5</v>
      </c>
      <c r="C6" s="17"/>
      <c r="D6" s="18"/>
      <c r="E6" s="17"/>
      <c r="F6" s="18"/>
      <c r="G6" s="17"/>
      <c r="H6" s="17"/>
      <c r="I6" s="17"/>
      <c r="J6" s="17"/>
      <c r="K6" s="17"/>
      <c r="L6" s="17"/>
    </row>
    <row r="7" spans="1:12" x14ac:dyDescent="0.25">
      <c r="A7" s="17"/>
      <c r="B7" s="22" t="s">
        <v>6</v>
      </c>
      <c r="C7" s="17"/>
      <c r="D7" s="18"/>
      <c r="E7" s="17"/>
      <c r="F7" s="18"/>
      <c r="G7" s="17"/>
      <c r="H7" s="17"/>
      <c r="I7" s="17"/>
      <c r="J7" s="17"/>
      <c r="K7" s="17"/>
      <c r="L7" s="17"/>
    </row>
    <row r="8" spans="1:12" x14ac:dyDescent="0.25">
      <c r="A8" s="17"/>
      <c r="B8" s="17"/>
      <c r="C8" s="17"/>
      <c r="D8" s="18"/>
      <c r="E8" s="17"/>
      <c r="F8" s="18"/>
      <c r="G8" s="17"/>
      <c r="H8" s="17"/>
      <c r="I8" s="17"/>
      <c r="J8" s="17"/>
      <c r="K8" s="17"/>
      <c r="L8" s="17"/>
    </row>
    <row r="9" spans="1:12" x14ac:dyDescent="0.25">
      <c r="A9" s="17"/>
      <c r="B9" s="19" t="s">
        <v>7</v>
      </c>
      <c r="C9" s="17"/>
      <c r="D9" s="18"/>
      <c r="E9" s="17"/>
      <c r="F9" s="1" t="str">
        <f>IFERROR(VLOOKUP(J2,bd,4,FALSE),"")</f>
        <v/>
      </c>
      <c r="G9" s="17" t="s">
        <v>86</v>
      </c>
      <c r="J9" s="17"/>
      <c r="K9" s="17"/>
      <c r="L9" s="17"/>
    </row>
    <row r="10" spans="1:12" x14ac:dyDescent="0.25">
      <c r="A10" s="17"/>
      <c r="B10" s="19" t="s">
        <v>335</v>
      </c>
      <c r="C10" s="17"/>
      <c r="D10" s="18"/>
      <c r="E10" s="17"/>
      <c r="F10" s="18"/>
    </row>
    <row r="11" spans="1:12" x14ac:dyDescent="0.25">
      <c r="A11" s="17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1:12" x14ac:dyDescent="0.25">
      <c r="A12" s="17"/>
      <c r="B12" s="17"/>
      <c r="C12" s="17"/>
      <c r="D12" s="18"/>
      <c r="E12" s="17"/>
      <c r="F12" s="18"/>
      <c r="G12" s="17"/>
      <c r="H12" s="17"/>
      <c r="I12" s="17"/>
      <c r="J12" s="17"/>
      <c r="K12" s="17"/>
      <c r="L12" s="17"/>
    </row>
    <row r="13" spans="1:12" x14ac:dyDescent="0.25">
      <c r="A13" s="17"/>
      <c r="B13" s="17" t="s">
        <v>9</v>
      </c>
      <c r="C13" s="1" t="str">
        <f>IFERROR(VLOOKUP(J2,bd,4,FALSE),"")</f>
        <v/>
      </c>
      <c r="D13" s="17" t="str">
        <f>IFERROR('imprenta (2)'!A3,"")</f>
        <v/>
      </c>
      <c r="E13" s="17"/>
      <c r="F13" s="17"/>
      <c r="G13" s="17"/>
      <c r="H13" s="17"/>
      <c r="I13" s="17"/>
      <c r="J13" s="17"/>
      <c r="K13" s="17"/>
      <c r="L13" s="17"/>
    </row>
    <row r="14" spans="1:12" x14ac:dyDescent="0.25">
      <c r="A14" s="17"/>
      <c r="I14" s="17"/>
      <c r="J14" s="17"/>
      <c r="K14" s="17"/>
      <c r="L14" s="17"/>
    </row>
    <row r="15" spans="1:12" x14ac:dyDescent="0.25">
      <c r="A15" s="17"/>
      <c r="B15" s="19" t="s">
        <v>10</v>
      </c>
      <c r="C15" s="17"/>
      <c r="D15" s="18"/>
      <c r="E15" s="17"/>
      <c r="F15" s="18"/>
      <c r="G15" s="17"/>
      <c r="H15" s="17"/>
      <c r="I15" s="17"/>
      <c r="J15" s="17"/>
      <c r="K15" s="17"/>
      <c r="L15" s="17"/>
    </row>
    <row r="16" spans="1:12" ht="15.75" thickBot="1" x14ac:dyDescent="0.3">
      <c r="A16" s="17"/>
      <c r="B16" s="19"/>
      <c r="C16" s="17"/>
      <c r="D16" s="18"/>
      <c r="E16" s="17"/>
      <c r="F16" s="18"/>
      <c r="G16" s="17"/>
      <c r="H16" s="17"/>
      <c r="I16" s="17"/>
      <c r="J16" s="17"/>
      <c r="K16" s="17"/>
      <c r="L16" s="17"/>
    </row>
    <row r="17" spans="1:12" x14ac:dyDescent="0.25">
      <c r="A17" s="17"/>
      <c r="C17" s="19" t="s">
        <v>11</v>
      </c>
      <c r="D17" s="18"/>
      <c r="F17" s="39"/>
      <c r="G17" s="39"/>
      <c r="H17" s="39"/>
      <c r="I17" s="17"/>
      <c r="J17" s="40" t="s">
        <v>12</v>
      </c>
    </row>
    <row r="18" spans="1:12" x14ac:dyDescent="0.25">
      <c r="A18" s="17"/>
      <c r="B18" s="17"/>
      <c r="C18" s="17"/>
      <c r="D18" s="18"/>
      <c r="E18" s="17"/>
      <c r="F18" s="18"/>
      <c r="G18" s="17"/>
      <c r="H18" s="17"/>
      <c r="I18" s="17"/>
      <c r="J18" s="41"/>
      <c r="K18" s="17"/>
      <c r="L18" s="17"/>
    </row>
    <row r="19" spans="1:12" x14ac:dyDescent="0.25">
      <c r="A19" s="17"/>
      <c r="C19" s="23" t="s">
        <v>13</v>
      </c>
      <c r="F19" s="43"/>
      <c r="G19" s="43"/>
      <c r="H19" s="43"/>
      <c r="J19" s="41"/>
    </row>
    <row r="20" spans="1:12" x14ac:dyDescent="0.25">
      <c r="A20" s="17"/>
      <c r="C20" s="23"/>
      <c r="F20" s="20"/>
      <c r="G20" s="20"/>
      <c r="H20" s="20"/>
      <c r="J20" s="41"/>
    </row>
    <row r="21" spans="1:12" ht="15.75" thickBot="1" x14ac:dyDescent="0.3">
      <c r="A21" s="17"/>
      <c r="B21" s="17"/>
      <c r="C21" s="19" t="s">
        <v>14</v>
      </c>
      <c r="D21" s="39"/>
      <c r="E21" s="39"/>
      <c r="F21" s="39"/>
      <c r="G21" s="39"/>
      <c r="H21" s="17"/>
      <c r="I21" s="17"/>
      <c r="J21" s="42"/>
      <c r="K21" s="17"/>
      <c r="L21" s="17"/>
    </row>
    <row r="22" spans="1:12" x14ac:dyDescent="0.25">
      <c r="A22" s="17"/>
      <c r="B22" s="17"/>
      <c r="C22" s="17"/>
      <c r="D22" s="18"/>
      <c r="E22" s="17"/>
      <c r="F22" s="18"/>
      <c r="G22" s="17"/>
      <c r="H22" s="17"/>
      <c r="I22" s="17"/>
      <c r="J22" s="17"/>
      <c r="K22" s="17"/>
      <c r="L22" s="17"/>
    </row>
    <row r="23" spans="1:12" x14ac:dyDescent="0.25">
      <c r="A23" s="17"/>
      <c r="B23" s="17" t="s">
        <v>15</v>
      </c>
      <c r="C23" s="17"/>
      <c r="D23" s="18"/>
      <c r="E23" s="17"/>
      <c r="F23" s="18"/>
      <c r="G23" s="17"/>
      <c r="H23" s="17"/>
      <c r="I23" s="17"/>
      <c r="J23" s="17"/>
      <c r="K23" s="17"/>
      <c r="L23" s="17"/>
    </row>
    <row r="24" spans="1:12" x14ac:dyDescent="0.25">
      <c r="A24" s="24"/>
      <c r="B24" s="24"/>
      <c r="C24" s="25"/>
      <c r="D24" s="24"/>
      <c r="E24" s="24"/>
      <c r="F24" s="26"/>
      <c r="G24" s="26"/>
      <c r="H24" s="26"/>
      <c r="I24" s="24"/>
      <c r="J24" s="24"/>
      <c r="K24" s="24"/>
      <c r="L24" s="24"/>
    </row>
    <row r="25" spans="1:12" x14ac:dyDescent="0.25">
      <c r="A25" s="17"/>
      <c r="B25" s="17" t="s">
        <v>16</v>
      </c>
      <c r="C25" s="17"/>
      <c r="D25" s="18"/>
      <c r="E25" s="17"/>
      <c r="F25" s="18"/>
      <c r="G25" s="17"/>
      <c r="H25" s="17"/>
      <c r="I25" s="17"/>
      <c r="J25" s="17"/>
      <c r="K25" s="17"/>
      <c r="L25" s="17"/>
    </row>
    <row r="26" spans="1:12" x14ac:dyDescent="0.25">
      <c r="A26" s="17"/>
      <c r="B26" s="17"/>
      <c r="C26" s="17"/>
      <c r="D26" s="18"/>
      <c r="E26" s="17"/>
      <c r="F26" s="18"/>
      <c r="G26" s="17"/>
      <c r="H26" s="17"/>
      <c r="I26" s="17"/>
      <c r="J26" s="17"/>
      <c r="K26" s="17"/>
      <c r="L26" s="17"/>
    </row>
    <row r="27" spans="1:12" x14ac:dyDescent="0.25">
      <c r="A27" s="17"/>
      <c r="B27" s="17"/>
      <c r="C27" s="17"/>
      <c r="D27" s="18"/>
      <c r="E27" s="17"/>
      <c r="F27" s="18"/>
      <c r="G27" s="17"/>
      <c r="H27" s="17"/>
      <c r="I27" s="17"/>
      <c r="J27" s="17"/>
      <c r="K27" s="17"/>
      <c r="L27" s="17"/>
    </row>
    <row r="28" spans="1:12" x14ac:dyDescent="0.25">
      <c r="A28" s="17"/>
      <c r="B28" s="19" t="s">
        <v>17</v>
      </c>
      <c r="C28" s="17"/>
      <c r="D28" s="17"/>
      <c r="E28" s="17"/>
      <c r="F28" s="17"/>
      <c r="G28" s="17"/>
      <c r="H28" s="17"/>
      <c r="K28" s="17"/>
      <c r="L28" s="17"/>
    </row>
    <row r="29" spans="1:12" ht="15.75" thickBot="1" x14ac:dyDescent="0.3">
      <c r="A29" s="17"/>
      <c r="B29" s="17"/>
      <c r="C29" s="17"/>
      <c r="D29" s="18"/>
      <c r="E29" s="17"/>
      <c r="F29" s="18"/>
      <c r="G29" s="17"/>
      <c r="H29" s="17"/>
      <c r="I29" s="17"/>
      <c r="J29" s="17"/>
      <c r="K29" s="17"/>
      <c r="L29" s="17"/>
    </row>
    <row r="30" spans="1:12" x14ac:dyDescent="0.25">
      <c r="A30" s="17"/>
      <c r="B30" s="49"/>
      <c r="C30" s="49"/>
      <c r="D30" s="49"/>
      <c r="E30" s="49"/>
      <c r="F30" s="18"/>
      <c r="G30" s="51"/>
      <c r="H30" s="52"/>
      <c r="I30" s="52"/>
      <c r="J30" s="52"/>
      <c r="K30" s="52"/>
      <c r="L30" s="53"/>
    </row>
    <row r="31" spans="1:12" x14ac:dyDescent="0.25">
      <c r="A31" s="17"/>
      <c r="B31" s="49"/>
      <c r="C31" s="49"/>
      <c r="D31" s="49"/>
      <c r="E31" s="49"/>
      <c r="F31" s="18"/>
      <c r="G31" s="54"/>
      <c r="H31" s="55"/>
      <c r="I31" s="55"/>
      <c r="J31" s="55"/>
      <c r="K31" s="55"/>
      <c r="L31" s="56"/>
    </row>
    <row r="32" spans="1:12" ht="15.75" thickBot="1" x14ac:dyDescent="0.3">
      <c r="A32" s="17"/>
      <c r="B32" s="50"/>
      <c r="C32" s="50"/>
      <c r="D32" s="50"/>
      <c r="E32" s="50"/>
      <c r="F32" s="18"/>
      <c r="G32" s="57"/>
      <c r="H32" s="58"/>
      <c r="I32" s="58"/>
      <c r="J32" s="58"/>
      <c r="K32" s="58"/>
      <c r="L32" s="59"/>
    </row>
    <row r="33" spans="1:12" x14ac:dyDescent="0.25">
      <c r="A33" s="17"/>
      <c r="B33" s="47" t="s">
        <v>18</v>
      </c>
      <c r="C33" s="48"/>
      <c r="D33" s="48"/>
      <c r="E33" s="48"/>
      <c r="F33" s="18"/>
      <c r="G33" s="47" t="s">
        <v>19</v>
      </c>
      <c r="H33" s="47"/>
      <c r="I33" s="47"/>
      <c r="J33" s="47"/>
      <c r="K33" s="47"/>
      <c r="L33" s="47"/>
    </row>
    <row r="34" spans="1:12" ht="15.75" thickBot="1" x14ac:dyDescent="0.3">
      <c r="A34" s="17"/>
      <c r="B34" s="17"/>
      <c r="C34" s="17"/>
      <c r="D34" s="18"/>
      <c r="E34" s="17"/>
      <c r="F34" s="18"/>
      <c r="G34" s="17"/>
      <c r="H34" s="17"/>
      <c r="I34" s="17"/>
      <c r="J34" s="17"/>
      <c r="K34" s="17"/>
      <c r="L34" s="17"/>
    </row>
    <row r="35" spans="1:12" ht="15.75" thickBot="1" x14ac:dyDescent="0.3">
      <c r="A35" s="17"/>
      <c r="B35" s="60"/>
      <c r="C35" s="61"/>
      <c r="D35" s="61"/>
      <c r="E35" s="62"/>
      <c r="F35" s="18"/>
      <c r="G35" s="17"/>
      <c r="H35" s="17"/>
      <c r="I35" s="17"/>
      <c r="J35" s="17"/>
      <c r="K35" s="17"/>
      <c r="L35" s="17"/>
    </row>
    <row r="36" spans="1:12" x14ac:dyDescent="0.25">
      <c r="A36" s="17"/>
      <c r="B36" s="47" t="s">
        <v>20</v>
      </c>
      <c r="C36" s="48"/>
      <c r="D36" s="48"/>
      <c r="E36" s="48"/>
      <c r="F36" s="18"/>
      <c r="G36" s="17"/>
      <c r="H36" s="17"/>
      <c r="I36" s="17"/>
      <c r="J36" s="17"/>
      <c r="K36" s="17"/>
      <c r="L36" s="17"/>
    </row>
    <row r="37" spans="1:1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</sheetData>
  <sheetProtection selectLockedCells="1"/>
  <mergeCells count="15">
    <mergeCell ref="B36:E36"/>
    <mergeCell ref="J1:L1"/>
    <mergeCell ref="J2:L2"/>
    <mergeCell ref="E3:H3"/>
    <mergeCell ref="J3:L3"/>
    <mergeCell ref="F17:H17"/>
    <mergeCell ref="J17:J21"/>
    <mergeCell ref="F19:H19"/>
    <mergeCell ref="D21:G21"/>
    <mergeCell ref="B11:L11"/>
    <mergeCell ref="B30:E32"/>
    <mergeCell ref="G30:L32"/>
    <mergeCell ref="B33:E33"/>
    <mergeCell ref="G33:L33"/>
    <mergeCell ref="B35:E35"/>
  </mergeCells>
  <dataValidations count="8">
    <dataValidation type="list" allowBlank="1" showInputMessage="1" showErrorMessage="1" promptTitle="Nombre del Banco" prompt="Seleccione el Banco diferente a BBVA donde se depositará su PTU" sqref="D21:G21" xr:uid="{E9F30DCF-207C-4837-9A41-DA45700B502E}">
      <formula1>BANCO</formula1>
    </dataValidation>
    <dataValidation type="textLength" operator="equal" showInputMessage="1" showErrorMessage="1" errorTitle="CLABE Error" error="Introduzca los 18 dígitos de su CLABE (Clave Bancaria Estandarizada)" promptTitle="CLABE" prompt="El campo debe ser de 18 dígitos" sqref="F19:H19" xr:uid="{7A25B2C4-3F98-4A9C-9E6E-A59FEC9F29CF}">
      <formula1>18</formula1>
    </dataValidation>
    <dataValidation type="textLength" operator="equal" showInputMessage="1" showErrorMessage="1" errorTitle="BBVA Error" error="Introduzca los 10 dígitos de su cuenta BBVA" promptTitle="Cuenta BBVA" prompt="El campo debe ser de 10 dígios" sqref="F17:H17" xr:uid="{BDC33089-F97D-4DDC-81C4-ED0E03985659}">
      <formula1>10</formula1>
    </dataValidation>
    <dataValidation type="textLength" showInputMessage="1" showErrorMessage="1" errorTitle="Nombre Erróneo" error="Introduzca su nombre, empezando por apellidos" promptTitle="Nombre Completo" prompt="Introduzca Apellido Paterno Materno y Nombre" sqref="B30:E32" xr:uid="{93911325-4648-4B50-8F6C-978EB6510A09}">
      <formula1>10</formula1>
      <formula2>99</formula2>
    </dataValidation>
    <dataValidation type="textLength" operator="equal" showInputMessage="1" showErrorMessage="1" errorTitle="Error Teléfono" error="Número Telefónico debe ser a 10 dígitos" promptTitle="Num Teléfono" prompt="Introduzca su número a 10 dígitos" sqref="B35:E35" xr:uid="{F579100D-EDDC-4C54-9E39-F783B3D97FC4}">
      <formula1>10</formula1>
    </dataValidation>
    <dataValidation type="textLength" operator="greaterThan" showInputMessage="1" showErrorMessage="1" errorTitle="Domicilio Error" error="Introduzca su domicilio" promptTitle="Domicilio" prompt="Introduzca su domicilio" sqref="G30:L32" xr:uid="{95B9252A-BC3D-4622-B6DC-1C19F2A30095}">
      <formula1>10</formula1>
    </dataValidation>
    <dataValidation type="textLength" operator="equal" showInputMessage="1" showErrorMessage="1" errorTitle="RFC erróneo" error="Introduzca su RFC con HOMOCLAVE sin guiones ni espacios " promptTitle="**** RFC con HOMOCLAVE ****" sqref="J2:L2" xr:uid="{2990A96E-BA97-4A28-AEC5-03446B143B66}">
      <formula1>13</formula1>
    </dataValidation>
    <dataValidation type="textLength" operator="greaterThan" allowBlank="1" showInputMessage="1" showErrorMessage="1" promptTitle="Ciudad del trabajador" prompt="Introduzca la Ciudad donde se llena el formulario" sqref="C3" xr:uid="{D41A6B9F-C758-4AF6-882C-0A147E838325}">
      <formula1>5</formula1>
    </dataValidation>
  </dataValidations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05C8F-55F1-4EF5-BB89-7776C0D49655}">
  <sheetPr>
    <pageSetUpPr fitToPage="1"/>
  </sheetPr>
  <dimension ref="A1:L37"/>
  <sheetViews>
    <sheetView workbookViewId="0">
      <selection activeCell="B11" sqref="B11:L11"/>
    </sheetView>
  </sheetViews>
  <sheetFormatPr baseColWidth="10" defaultRowHeight="15" x14ac:dyDescent="0.25"/>
  <cols>
    <col min="1" max="1" width="2.28515625" customWidth="1"/>
    <col min="2" max="2" width="9.5703125" customWidth="1"/>
    <col min="3" max="3" width="21.28515625" customWidth="1"/>
    <col min="4" max="4" width="7.28515625" customWidth="1"/>
    <col min="9" max="9" width="5.5703125" customWidth="1"/>
  </cols>
  <sheetData>
    <row r="1" spans="1:12" x14ac:dyDescent="0.25">
      <c r="A1" s="17"/>
      <c r="B1" s="17"/>
      <c r="C1" s="17"/>
      <c r="D1" s="18"/>
      <c r="E1" s="17"/>
      <c r="F1" s="18"/>
      <c r="G1" s="17"/>
      <c r="H1" s="17"/>
      <c r="I1" s="17"/>
      <c r="J1" s="35" t="s">
        <v>0</v>
      </c>
      <c r="K1" s="35"/>
      <c r="L1" s="35"/>
    </row>
    <row r="2" spans="1:12" ht="15.75" x14ac:dyDescent="0.25">
      <c r="A2" s="17"/>
      <c r="B2" s="17"/>
      <c r="C2" s="17"/>
      <c r="D2" s="18"/>
      <c r="E2" s="17"/>
      <c r="F2" s="18"/>
      <c r="G2" s="17"/>
      <c r="H2" s="17"/>
      <c r="I2" s="17"/>
      <c r="J2" s="63">
        <f>'Recibo Reparto de Utilidades'!J2</f>
        <v>0</v>
      </c>
      <c r="K2" s="63"/>
      <c r="L2" s="63"/>
    </row>
    <row r="3" spans="1:12" x14ac:dyDescent="0.25">
      <c r="A3" s="17"/>
      <c r="B3" s="19" t="s">
        <v>1</v>
      </c>
      <c r="C3" s="27"/>
      <c r="D3" s="20" t="s">
        <v>2</v>
      </c>
      <c r="E3" s="37">
        <f ca="1">TODAY()</f>
        <v>46154</v>
      </c>
      <c r="F3" s="37"/>
      <c r="G3" s="37"/>
      <c r="H3" s="37"/>
      <c r="I3" s="21"/>
      <c r="J3" s="38" t="s">
        <v>3</v>
      </c>
      <c r="K3" s="38"/>
      <c r="L3" s="38"/>
    </row>
    <row r="4" spans="1:12" x14ac:dyDescent="0.25">
      <c r="A4" s="17"/>
      <c r="B4" s="17"/>
      <c r="C4" s="17"/>
      <c r="D4" s="18"/>
      <c r="E4" s="17"/>
      <c r="F4" s="18"/>
      <c r="G4" s="17"/>
      <c r="H4" s="17"/>
      <c r="I4" s="17"/>
      <c r="J4" s="17"/>
      <c r="K4" s="17"/>
      <c r="L4" s="17"/>
    </row>
    <row r="5" spans="1:12" x14ac:dyDescent="0.25">
      <c r="A5" s="17"/>
      <c r="B5" s="22" t="s">
        <v>4</v>
      </c>
      <c r="C5" s="17"/>
      <c r="D5" s="18"/>
      <c r="E5" s="17"/>
      <c r="F5" s="18"/>
      <c r="G5" s="17"/>
      <c r="H5" s="17"/>
      <c r="I5" s="17"/>
      <c r="J5" s="17"/>
      <c r="K5" s="17"/>
      <c r="L5" s="17"/>
    </row>
    <row r="6" spans="1:12" x14ac:dyDescent="0.25">
      <c r="A6" s="17"/>
      <c r="B6" s="22" t="s">
        <v>5</v>
      </c>
      <c r="C6" s="17"/>
      <c r="D6" s="18"/>
      <c r="E6" s="17"/>
      <c r="F6" s="18"/>
      <c r="G6" s="17"/>
      <c r="H6" s="17"/>
      <c r="I6" s="17"/>
      <c r="J6" s="17"/>
      <c r="K6" s="17"/>
      <c r="L6" s="17"/>
    </row>
    <row r="7" spans="1:12" x14ac:dyDescent="0.25">
      <c r="A7" s="17"/>
      <c r="B7" s="22" t="s">
        <v>6</v>
      </c>
      <c r="C7" s="17"/>
      <c r="D7" s="18"/>
      <c r="E7" s="17"/>
      <c r="F7" s="18"/>
      <c r="G7" s="17"/>
      <c r="H7" s="17"/>
      <c r="I7" s="17"/>
      <c r="J7" s="17"/>
      <c r="K7" s="17"/>
      <c r="L7" s="17"/>
    </row>
    <row r="8" spans="1:12" x14ac:dyDescent="0.25">
      <c r="A8" s="17"/>
      <c r="B8" s="17"/>
      <c r="C8" s="17"/>
      <c r="D8" s="18"/>
      <c r="E8" s="17"/>
      <c r="F8" s="18"/>
      <c r="G8" s="17"/>
      <c r="H8" s="17"/>
      <c r="I8" s="17"/>
      <c r="J8" s="17"/>
      <c r="K8" s="17"/>
      <c r="L8" s="17"/>
    </row>
    <row r="9" spans="1:12" x14ac:dyDescent="0.25">
      <c r="A9" s="17"/>
      <c r="B9" s="19" t="s">
        <v>7</v>
      </c>
      <c r="C9" s="17"/>
      <c r="D9" s="18"/>
      <c r="E9" s="17"/>
      <c r="F9" s="1" t="str">
        <f>IFERROR(VLOOKUP(J2,bd,5,FALSE),"")</f>
        <v/>
      </c>
      <c r="G9" s="17" t="s">
        <v>86</v>
      </c>
      <c r="J9" s="17"/>
      <c r="K9" s="17"/>
      <c r="L9" s="17"/>
    </row>
    <row r="10" spans="1:12" x14ac:dyDescent="0.25">
      <c r="A10" s="17"/>
      <c r="B10" s="19" t="s">
        <v>335</v>
      </c>
      <c r="C10" s="17"/>
      <c r="D10" s="18"/>
      <c r="E10" s="17"/>
      <c r="F10" s="18"/>
    </row>
    <row r="11" spans="1:12" x14ac:dyDescent="0.25">
      <c r="A11" s="17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1:12" x14ac:dyDescent="0.25">
      <c r="A12" s="17"/>
      <c r="B12" s="17"/>
      <c r="C12" s="17"/>
      <c r="D12" s="18"/>
      <c r="E12" s="17"/>
      <c r="F12" s="18"/>
      <c r="G12" s="17"/>
      <c r="H12" s="17"/>
      <c r="I12" s="17"/>
      <c r="J12" s="17"/>
      <c r="K12" s="17"/>
      <c r="L12" s="17"/>
    </row>
    <row r="13" spans="1:12" x14ac:dyDescent="0.25">
      <c r="A13" s="17"/>
      <c r="B13" s="17" t="s">
        <v>9</v>
      </c>
      <c r="C13" s="1" t="str">
        <f>IFERROR(VLOOKUP(J2,bd,5,FALSE),"")</f>
        <v/>
      </c>
      <c r="D13" s="17" t="str">
        <f>IFERROR('imprenta (3)'!A3,"")</f>
        <v/>
      </c>
      <c r="E13" s="17"/>
      <c r="F13" s="17"/>
      <c r="G13" s="17"/>
      <c r="H13" s="17"/>
      <c r="I13" s="17"/>
      <c r="J13" s="17"/>
      <c r="K13" s="17"/>
      <c r="L13" s="17"/>
    </row>
    <row r="14" spans="1:12" x14ac:dyDescent="0.25">
      <c r="A14" s="17"/>
      <c r="I14" s="17"/>
      <c r="J14" s="17"/>
      <c r="K14" s="17"/>
      <c r="L14" s="17"/>
    </row>
    <row r="15" spans="1:12" x14ac:dyDescent="0.25">
      <c r="A15" s="17"/>
      <c r="B15" s="19" t="s">
        <v>10</v>
      </c>
      <c r="C15" s="17"/>
      <c r="D15" s="18"/>
      <c r="E15" s="17"/>
      <c r="F15" s="18"/>
      <c r="G15" s="17"/>
      <c r="H15" s="17"/>
      <c r="I15" s="17"/>
      <c r="J15" s="17"/>
      <c r="K15" s="17"/>
      <c r="L15" s="17"/>
    </row>
    <row r="16" spans="1:12" ht="15.75" thickBot="1" x14ac:dyDescent="0.3">
      <c r="A16" s="17"/>
      <c r="B16" s="19"/>
      <c r="C16" s="17"/>
      <c r="D16" s="18"/>
      <c r="E16" s="17"/>
      <c r="F16" s="18"/>
      <c r="G16" s="17"/>
      <c r="H16" s="17"/>
      <c r="I16" s="17"/>
      <c r="J16" s="17"/>
      <c r="K16" s="17"/>
      <c r="L16" s="17"/>
    </row>
    <row r="17" spans="1:12" x14ac:dyDescent="0.25">
      <c r="A17" s="17"/>
      <c r="C17" s="19" t="s">
        <v>11</v>
      </c>
      <c r="D17" s="18"/>
      <c r="F17" s="39"/>
      <c r="G17" s="39"/>
      <c r="H17" s="39"/>
      <c r="I17" s="17"/>
      <c r="J17" s="40" t="s">
        <v>12</v>
      </c>
    </row>
    <row r="18" spans="1:12" x14ac:dyDescent="0.25">
      <c r="A18" s="17"/>
      <c r="B18" s="17"/>
      <c r="C18" s="17"/>
      <c r="D18" s="18"/>
      <c r="E18" s="17"/>
      <c r="F18" s="18"/>
      <c r="G18" s="17"/>
      <c r="H18" s="17"/>
      <c r="I18" s="17"/>
      <c r="J18" s="41"/>
      <c r="K18" s="17"/>
      <c r="L18" s="17"/>
    </row>
    <row r="19" spans="1:12" x14ac:dyDescent="0.25">
      <c r="A19" s="17"/>
      <c r="C19" s="23" t="s">
        <v>13</v>
      </c>
      <c r="F19" s="43"/>
      <c r="G19" s="43"/>
      <c r="H19" s="43"/>
      <c r="J19" s="41"/>
    </row>
    <row r="20" spans="1:12" x14ac:dyDescent="0.25">
      <c r="A20" s="17"/>
      <c r="C20" s="23"/>
      <c r="F20" s="20"/>
      <c r="G20" s="20"/>
      <c r="H20" s="20"/>
      <c r="J20" s="41"/>
    </row>
    <row r="21" spans="1:12" ht="15.75" thickBot="1" x14ac:dyDescent="0.3">
      <c r="A21" s="17"/>
      <c r="B21" s="17"/>
      <c r="C21" s="19" t="s">
        <v>14</v>
      </c>
      <c r="D21" s="39"/>
      <c r="E21" s="39"/>
      <c r="F21" s="39"/>
      <c r="G21" s="39"/>
      <c r="H21" s="17"/>
      <c r="I21" s="17"/>
      <c r="J21" s="42"/>
      <c r="K21" s="17"/>
      <c r="L21" s="17"/>
    </row>
    <row r="22" spans="1:12" x14ac:dyDescent="0.25">
      <c r="A22" s="17"/>
      <c r="B22" s="17"/>
      <c r="C22" s="17"/>
      <c r="D22" s="18"/>
      <c r="E22" s="17"/>
      <c r="F22" s="18"/>
      <c r="G22" s="17"/>
      <c r="H22" s="17"/>
      <c r="I22" s="17"/>
      <c r="J22" s="17"/>
      <c r="K22" s="17"/>
      <c r="L22" s="17"/>
    </row>
    <row r="23" spans="1:12" x14ac:dyDescent="0.25">
      <c r="A23" s="17"/>
      <c r="B23" s="17" t="s">
        <v>15</v>
      </c>
      <c r="C23" s="17"/>
      <c r="D23" s="18"/>
      <c r="E23" s="17"/>
      <c r="F23" s="18"/>
      <c r="G23" s="17"/>
      <c r="H23" s="17"/>
      <c r="I23" s="17"/>
      <c r="J23" s="17"/>
      <c r="K23" s="17"/>
      <c r="L23" s="17"/>
    </row>
    <row r="24" spans="1:12" x14ac:dyDescent="0.25">
      <c r="A24" s="24"/>
      <c r="B24" s="24"/>
      <c r="C24" s="25"/>
      <c r="D24" s="24"/>
      <c r="E24" s="24"/>
      <c r="F24" s="26"/>
      <c r="G24" s="26"/>
      <c r="H24" s="26"/>
      <c r="I24" s="24"/>
      <c r="J24" s="24"/>
      <c r="K24" s="24"/>
      <c r="L24" s="24"/>
    </row>
    <row r="25" spans="1:12" x14ac:dyDescent="0.25">
      <c r="A25" s="17"/>
      <c r="B25" s="17" t="s">
        <v>16</v>
      </c>
      <c r="C25" s="17"/>
      <c r="D25" s="18"/>
      <c r="E25" s="17"/>
      <c r="F25" s="18"/>
      <c r="G25" s="17"/>
      <c r="H25" s="17"/>
      <c r="I25" s="17"/>
      <c r="J25" s="17"/>
      <c r="K25" s="17"/>
      <c r="L25" s="17"/>
    </row>
    <row r="26" spans="1:12" x14ac:dyDescent="0.25">
      <c r="A26" s="17"/>
      <c r="B26" s="17"/>
      <c r="C26" s="17"/>
      <c r="D26" s="18"/>
      <c r="E26" s="17"/>
      <c r="F26" s="18"/>
      <c r="G26" s="17"/>
      <c r="H26" s="17"/>
      <c r="I26" s="17"/>
      <c r="J26" s="17"/>
      <c r="K26" s="17"/>
      <c r="L26" s="17"/>
    </row>
    <row r="27" spans="1:12" x14ac:dyDescent="0.25">
      <c r="A27" s="17"/>
      <c r="B27" s="17"/>
      <c r="C27" s="17"/>
      <c r="D27" s="18"/>
      <c r="E27" s="17"/>
      <c r="F27" s="18"/>
      <c r="G27" s="17"/>
      <c r="H27" s="17"/>
      <c r="I27" s="17"/>
      <c r="J27" s="17"/>
      <c r="K27" s="17"/>
      <c r="L27" s="17"/>
    </row>
    <row r="28" spans="1:12" x14ac:dyDescent="0.25">
      <c r="A28" s="17"/>
      <c r="B28" s="19" t="s">
        <v>17</v>
      </c>
      <c r="C28" s="17"/>
      <c r="D28" s="17"/>
      <c r="E28" s="17"/>
      <c r="F28" s="17"/>
      <c r="G28" s="17"/>
      <c r="H28" s="17"/>
      <c r="K28" s="17"/>
      <c r="L28" s="17"/>
    </row>
    <row r="29" spans="1:12" ht="15.75" thickBot="1" x14ac:dyDescent="0.3">
      <c r="A29" s="17"/>
      <c r="B29" s="17"/>
      <c r="C29" s="17"/>
      <c r="D29" s="18"/>
      <c r="E29" s="17"/>
      <c r="F29" s="18"/>
      <c r="G29" s="17"/>
      <c r="H29" s="17"/>
      <c r="I29" s="17"/>
      <c r="J29" s="17"/>
      <c r="K29" s="17"/>
      <c r="L29" s="17"/>
    </row>
    <row r="30" spans="1:12" x14ac:dyDescent="0.25">
      <c r="A30" s="17"/>
      <c r="B30" s="49"/>
      <c r="C30" s="49"/>
      <c r="D30" s="49"/>
      <c r="E30" s="49"/>
      <c r="F30" s="18"/>
      <c r="G30" s="51"/>
      <c r="H30" s="52"/>
      <c r="I30" s="52"/>
      <c r="J30" s="52"/>
      <c r="K30" s="52"/>
      <c r="L30" s="53"/>
    </row>
    <row r="31" spans="1:12" x14ac:dyDescent="0.25">
      <c r="A31" s="17"/>
      <c r="B31" s="49"/>
      <c r="C31" s="49"/>
      <c r="D31" s="49"/>
      <c r="E31" s="49"/>
      <c r="F31" s="18"/>
      <c r="G31" s="54"/>
      <c r="H31" s="55"/>
      <c r="I31" s="55"/>
      <c r="J31" s="55"/>
      <c r="K31" s="55"/>
      <c r="L31" s="56"/>
    </row>
    <row r="32" spans="1:12" ht="15.75" thickBot="1" x14ac:dyDescent="0.3">
      <c r="A32" s="17"/>
      <c r="B32" s="50"/>
      <c r="C32" s="50"/>
      <c r="D32" s="50"/>
      <c r="E32" s="50"/>
      <c r="F32" s="18"/>
      <c r="G32" s="57"/>
      <c r="H32" s="58"/>
      <c r="I32" s="58"/>
      <c r="J32" s="58"/>
      <c r="K32" s="58"/>
      <c r="L32" s="59"/>
    </row>
    <row r="33" spans="1:12" x14ac:dyDescent="0.25">
      <c r="A33" s="17"/>
      <c r="B33" s="47" t="s">
        <v>18</v>
      </c>
      <c r="C33" s="48"/>
      <c r="D33" s="48"/>
      <c r="E33" s="48"/>
      <c r="F33" s="18"/>
      <c r="G33" s="47" t="s">
        <v>19</v>
      </c>
      <c r="H33" s="47"/>
      <c r="I33" s="47"/>
      <c r="J33" s="47"/>
      <c r="K33" s="47"/>
      <c r="L33" s="47"/>
    </row>
    <row r="34" spans="1:12" ht="15.75" thickBot="1" x14ac:dyDescent="0.3">
      <c r="A34" s="17"/>
      <c r="B34" s="17"/>
      <c r="C34" s="17"/>
      <c r="D34" s="18"/>
      <c r="E34" s="17"/>
      <c r="F34" s="18"/>
      <c r="G34" s="17"/>
      <c r="H34" s="17"/>
      <c r="I34" s="17"/>
      <c r="J34" s="17"/>
      <c r="K34" s="17"/>
      <c r="L34" s="17"/>
    </row>
    <row r="35" spans="1:12" ht="15.75" thickBot="1" x14ac:dyDescent="0.3">
      <c r="A35" s="17"/>
      <c r="B35" s="60"/>
      <c r="C35" s="61"/>
      <c r="D35" s="61"/>
      <c r="E35" s="62"/>
      <c r="F35" s="18"/>
      <c r="G35" s="17"/>
      <c r="H35" s="17"/>
      <c r="I35" s="17"/>
      <c r="J35" s="17"/>
      <c r="K35" s="17"/>
      <c r="L35" s="17"/>
    </row>
    <row r="36" spans="1:12" x14ac:dyDescent="0.25">
      <c r="A36" s="17"/>
      <c r="B36" s="47" t="s">
        <v>20</v>
      </c>
      <c r="C36" s="48"/>
      <c r="D36" s="48"/>
      <c r="E36" s="48"/>
      <c r="F36" s="18"/>
      <c r="G36" s="17"/>
      <c r="H36" s="17"/>
      <c r="I36" s="17"/>
      <c r="J36" s="17"/>
      <c r="K36" s="17"/>
      <c r="L36" s="17"/>
    </row>
    <row r="37" spans="1:1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</sheetData>
  <sheetProtection selectLockedCells="1"/>
  <mergeCells count="15">
    <mergeCell ref="B36:E36"/>
    <mergeCell ref="J1:L1"/>
    <mergeCell ref="J2:L2"/>
    <mergeCell ref="E3:H3"/>
    <mergeCell ref="J3:L3"/>
    <mergeCell ref="B11:L11"/>
    <mergeCell ref="F17:H17"/>
    <mergeCell ref="J17:J21"/>
    <mergeCell ref="F19:H19"/>
    <mergeCell ref="D21:G21"/>
    <mergeCell ref="B30:E32"/>
    <mergeCell ref="G30:L32"/>
    <mergeCell ref="B33:E33"/>
    <mergeCell ref="G33:L33"/>
    <mergeCell ref="B35:E35"/>
  </mergeCells>
  <dataValidations count="8">
    <dataValidation type="textLength" operator="greaterThan" allowBlank="1" showInputMessage="1" showErrorMessage="1" promptTitle="Ciudad del trabajador" prompt="Introduzca la Ciudad donde se llena el formulario" sqref="C3" xr:uid="{0E7053B1-8C87-4DEA-8997-B4DC6EB608CF}">
      <formula1>5</formula1>
    </dataValidation>
    <dataValidation type="textLength" operator="equal" showInputMessage="1" showErrorMessage="1" errorTitle="RFC erróneo" error="Introduzca su RFC con HOMOCLAVE sin guiones ni espacios " promptTitle="**** RFC con HOMOCLAVE ****" sqref="J2:L2" xr:uid="{30417D72-843A-4C2B-81BD-C578047E6E27}">
      <formula1>13</formula1>
    </dataValidation>
    <dataValidation type="textLength" operator="greaterThan" showInputMessage="1" showErrorMessage="1" errorTitle="Domicilio Error" error="Introduzca su domicilio" promptTitle="Domicilio" prompt="Introduzca su domicilio" sqref="G30:L32" xr:uid="{D477C0AB-8525-4ED3-82E5-798B8A259E41}">
      <formula1>10</formula1>
    </dataValidation>
    <dataValidation type="textLength" operator="equal" showInputMessage="1" showErrorMessage="1" errorTitle="Error Teléfono" error="Número Telefónico debe ser a 10 dígitos" promptTitle="Num Teléfono" prompt="Introduzca su número a 10 dígitos" sqref="B35:E35" xr:uid="{3F4FB314-7C12-4135-B828-9F0C85F33538}">
      <formula1>10</formula1>
    </dataValidation>
    <dataValidation type="textLength" showInputMessage="1" showErrorMessage="1" errorTitle="Nombre Erróneo" error="Introduzca su nombre, empezando por apellidos" promptTitle="Nombre Completo" prompt="Introduzca Apellido Paterno Materno y Nombre" sqref="B30:E32" xr:uid="{02ACCC00-E90A-4C9B-B30F-D5D1D841E154}">
      <formula1>10</formula1>
      <formula2>99</formula2>
    </dataValidation>
    <dataValidation type="textLength" operator="equal" showInputMessage="1" showErrorMessage="1" errorTitle="BBVA Error" error="Introduzca los 10 dígitos de su cuenta BBVA" promptTitle="Cuenta BBVA" prompt="El campo debe ser de 10 dígios" sqref="F17:H17" xr:uid="{3511FD58-5A0D-4BA0-8589-A88AF5D6A820}">
      <formula1>10</formula1>
    </dataValidation>
    <dataValidation type="textLength" operator="equal" showInputMessage="1" showErrorMessage="1" errorTitle="CLABE Error" error="Introduzca los 18 dígitos de su CLABE (Clave Bancaria Estandarizada)" promptTitle="CLABE" prompt="El campo debe ser de 18 dígitos" sqref="F19:H19" xr:uid="{4F2F42E1-CE70-4DDE-81C3-606E5DD656CB}">
      <formula1>18</formula1>
    </dataValidation>
    <dataValidation type="list" allowBlank="1" showInputMessage="1" showErrorMessage="1" promptTitle="Nombre del Banco" prompt="Seleccione el Banco diferente a BBVA donde se depositará su PTU" sqref="D21:G21" xr:uid="{DAE25738-EC7E-4108-8A96-3561627FFCAD}">
      <formula1>BANCO</formula1>
    </dataValidation>
  </dataValidations>
  <pageMargins left="0.7" right="0.7" top="0.75" bottom="0.75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E87D-EA92-431C-BC07-FC441093C4FC}">
  <dimension ref="A1:G61"/>
  <sheetViews>
    <sheetView workbookViewId="0">
      <selection activeCell="B11" sqref="B11:L11"/>
    </sheetView>
  </sheetViews>
  <sheetFormatPr baseColWidth="10" defaultColWidth="11.5703125" defaultRowHeight="12.75" x14ac:dyDescent="0.2"/>
  <cols>
    <col min="1" max="1" width="11.5703125" style="2"/>
    <col min="2" max="2" width="19.7109375" style="2" bestFit="1" customWidth="1"/>
    <col min="3" max="3" width="11.5703125" style="2"/>
    <col min="4" max="4" width="22.28515625" style="2" bestFit="1" customWidth="1"/>
    <col min="5" max="16384" width="11.5703125" style="2"/>
  </cols>
  <sheetData>
    <row r="1" spans="1:7" x14ac:dyDescent="0.2">
      <c r="A1" s="16" t="s">
        <v>73</v>
      </c>
      <c r="B1" s="15" t="str">
        <f>'Recibo Reparto de Utilidades'!J15</f>
        <v/>
      </c>
      <c r="C1" s="14" t="e">
        <f>($B$1-TRUNC($B$1))*100</f>
        <v>#VALUE!</v>
      </c>
      <c r="D1" s="13"/>
      <c r="E1" s="13"/>
      <c r="F1" s="13"/>
      <c r="G1" s="12"/>
    </row>
    <row r="2" spans="1:7" x14ac:dyDescent="0.2">
      <c r="A2" s="7"/>
      <c r="B2" s="10"/>
      <c r="G2" s="6"/>
    </row>
    <row r="3" spans="1:7" x14ac:dyDescent="0.2">
      <c r="A3" s="11" t="e">
        <f>"( "&amp;D7&amp;D8&amp;D9&amp;D10&amp;D11&amp;D12&amp;D13&amp;"- -  )*****************************************************************************************"</f>
        <v>#VALUE!</v>
      </c>
      <c r="B3" s="10"/>
      <c r="G3" s="6"/>
    </row>
    <row r="4" spans="1:7" x14ac:dyDescent="0.2">
      <c r="A4" s="8"/>
      <c r="B4" s="10"/>
      <c r="G4" s="6"/>
    </row>
    <row r="5" spans="1:7" x14ac:dyDescent="0.2">
      <c r="A5" s="8"/>
      <c r="B5" s="10"/>
      <c r="G5" s="6"/>
    </row>
    <row r="6" spans="1:7" x14ac:dyDescent="0.2">
      <c r="A6" s="7"/>
      <c r="B6" s="2" t="s">
        <v>85</v>
      </c>
      <c r="C6" s="9" t="e">
        <f>TRUNC(B1/100000000)*100</f>
        <v>#VALUE!</v>
      </c>
      <c r="D6" s="2" t="e">
        <f>IF(C7&lt;&gt;0,IF(AND(C6=100,C7=0),"CIEN MILLONES ",VLOOKUP(C6,A15:B61,2)&amp;" "),"")&amp;IF(AND(C6&gt;100,B7=0)," MILLONES ","")</f>
        <v>#VALUE!</v>
      </c>
      <c r="E6" s="2" t="e">
        <f>C6*100</f>
        <v>#VALUE!</v>
      </c>
      <c r="F6" s="2" t="s">
        <v>84</v>
      </c>
      <c r="G6" s="6"/>
    </row>
    <row r="7" spans="1:7" x14ac:dyDescent="0.2">
      <c r="A7" s="8"/>
      <c r="B7" s="2" t="s">
        <v>83</v>
      </c>
      <c r="C7" s="2" t="e">
        <f>TRUNC((B1-CMILLON*1000000)/1000000)</f>
        <v>#VALUE!</v>
      </c>
      <c r="D7" s="2" t="e">
        <f>IF(C7&lt;&gt;0,IF(AND(C7&gt;0,C7&lt;=30),VLOOKUP(C7,A15:B61,2),IF(MOD(C7,10)=0,VLOOKUP(C7,A15:B61,2),VLOOKUP(TRUNC(C7/10)*10,A15:B61,2)&amp;" Y "&amp;VLOOKUP((C7-TRUNC(C7/10)*10),A15:B61,2)))&amp;" millones ","")</f>
        <v>#VALUE!</v>
      </c>
      <c r="E7" s="2" t="e">
        <f>C7</f>
        <v>#VALUE!</v>
      </c>
      <c r="F7" s="2" t="s">
        <v>82</v>
      </c>
      <c r="G7" s="6"/>
    </row>
    <row r="8" spans="1:7" x14ac:dyDescent="0.2">
      <c r="A8" s="7"/>
      <c r="B8" s="2" t="s">
        <v>81</v>
      </c>
      <c r="C8" s="2" t="e">
        <f>TRUNC((B1-TRUNC(B1/1000000)*1000000)/100000)*100</f>
        <v>#VALUE!</v>
      </c>
      <c r="D8" s="2" t="e">
        <f>IF(C8&lt;&gt;0,IF(AND(C8=100,C9=0),"CIEN MIL ",VLOOKUP(C8,A15:B61,2)&amp;" "),"")&amp;IF(AND(C8&gt;100,C9=0)," MIL","")</f>
        <v>#VALUE!</v>
      </c>
      <c r="F8" s="2" t="s">
        <v>80</v>
      </c>
      <c r="G8" s="6"/>
    </row>
    <row r="9" spans="1:7" x14ac:dyDescent="0.2">
      <c r="A9" s="7"/>
      <c r="B9" s="2" t="s">
        <v>79</v>
      </c>
      <c r="C9" s="2" t="e">
        <f>TRUNC(TRUNC(B1-TRUNC(B1/100000)*100000)/1000)</f>
        <v>#VALUE!</v>
      </c>
      <c r="D9" s="2" t="e">
        <f>IF(C9&lt;&gt;0,IF(AND(C9&gt;0,C9&lt;=30),VLOOKUP(C9,A15:B61,2),IF(MOD(C9,10)=0,VLOOKUP(C9,A15:B61,2),VLOOKUP(TRUNC(C9/10)*10,A15:B61,2)&amp;" y "&amp;VLOOKUP((C9-TRUNC(C9/10)*10),A15:B61,2)))&amp;" mil ","")</f>
        <v>#VALUE!</v>
      </c>
      <c r="F9" s="2" t="s">
        <v>78</v>
      </c>
      <c r="G9" s="6"/>
    </row>
    <row r="10" spans="1:7" x14ac:dyDescent="0.2">
      <c r="A10" s="7"/>
      <c r="B10" s="2" t="s">
        <v>77</v>
      </c>
      <c r="C10" s="2" t="e">
        <f>TRUNC((B1-TRUNC(B1/1000)*1000)/100)*100</f>
        <v>#VALUE!</v>
      </c>
      <c r="D10" s="2" t="e">
        <f>IF(C10&lt;&gt;0,IF(AND(C10=100,C11=0),"CIEN ",VLOOKUP(C10,A15:B61,2)&amp;" "),"")</f>
        <v>#VALUE!</v>
      </c>
      <c r="F10" s="2" t="s">
        <v>76</v>
      </c>
      <c r="G10" s="6"/>
    </row>
    <row r="11" spans="1:7" x14ac:dyDescent="0.2">
      <c r="A11" s="7"/>
      <c r="B11" s="2" t="s">
        <v>75</v>
      </c>
      <c r="C11" s="2" t="e">
        <f>TRUNC((B1-TRUNC(B1/100)*100))</f>
        <v>#VALUE!</v>
      </c>
      <c r="D11" s="2" t="e">
        <f>IF(C11&lt;&gt;0,IF(AND(C11&gt;0,C11&lt;=30),VLOOKUP(C11,A15:B61,2),IF(MOD(C11,10)=0,VLOOKUP(C11,A15:B61,2),VLOOKUP(TRUNC(C11/10)*10,A15:B61,2)&amp;" y "&amp;VLOOKUP((C11-TRUNC(C11/10)*10),A15:B61,2))),"")</f>
        <v>#VALUE!</v>
      </c>
      <c r="F11" s="2" t="s">
        <v>74</v>
      </c>
      <c r="G11" s="6"/>
    </row>
    <row r="12" spans="1:7" x14ac:dyDescent="0.2">
      <c r="A12" s="7"/>
      <c r="D12" s="2" t="e">
        <f>IF(AND(CMILES=0,EMILES=0,CIENTOS=0),IF(CMILLON&lt;&gt;0," DE ",""),"")&amp;"  pesos "&amp;TEXT(C1,"00")&amp;"/100 M.N."</f>
        <v>#VALUE!</v>
      </c>
      <c r="G12" s="6"/>
    </row>
    <row r="13" spans="1:7" x14ac:dyDescent="0.2">
      <c r="A13" s="7" t="s">
        <v>73</v>
      </c>
      <c r="B13" s="2" t="s">
        <v>72</v>
      </c>
      <c r="G13" s="6"/>
    </row>
    <row r="14" spans="1:7" x14ac:dyDescent="0.2">
      <c r="A14" s="7">
        <v>0</v>
      </c>
      <c r="G14" s="6"/>
    </row>
    <row r="15" spans="1:7" x14ac:dyDescent="0.2">
      <c r="A15" s="7">
        <v>1</v>
      </c>
      <c r="B15" s="2" t="s">
        <v>71</v>
      </c>
      <c r="G15" s="6"/>
    </row>
    <row r="16" spans="1:7" x14ac:dyDescent="0.2">
      <c r="A16" s="7">
        <f t="shared" ref="A16:A44" si="0">1+A15</f>
        <v>2</v>
      </c>
      <c r="B16" s="2" t="s">
        <v>70</v>
      </c>
      <c r="G16" s="6"/>
    </row>
    <row r="17" spans="1:7" x14ac:dyDescent="0.2">
      <c r="A17" s="7">
        <f t="shared" si="0"/>
        <v>3</v>
      </c>
      <c r="B17" s="2" t="s">
        <v>69</v>
      </c>
      <c r="G17" s="6"/>
    </row>
    <row r="18" spans="1:7" x14ac:dyDescent="0.2">
      <c r="A18" s="7">
        <f t="shared" si="0"/>
        <v>4</v>
      </c>
      <c r="B18" s="2" t="s">
        <v>68</v>
      </c>
      <c r="G18" s="6"/>
    </row>
    <row r="19" spans="1:7" x14ac:dyDescent="0.2">
      <c r="A19" s="7">
        <f t="shared" si="0"/>
        <v>5</v>
      </c>
      <c r="B19" s="2" t="s">
        <v>67</v>
      </c>
      <c r="G19" s="6"/>
    </row>
    <row r="20" spans="1:7" x14ac:dyDescent="0.2">
      <c r="A20" s="7">
        <f t="shared" si="0"/>
        <v>6</v>
      </c>
      <c r="B20" s="2" t="s">
        <v>66</v>
      </c>
      <c r="G20" s="6"/>
    </row>
    <row r="21" spans="1:7" x14ac:dyDescent="0.2">
      <c r="A21" s="7">
        <f t="shared" si="0"/>
        <v>7</v>
      </c>
      <c r="B21" s="2" t="s">
        <v>65</v>
      </c>
      <c r="G21" s="6"/>
    </row>
    <row r="22" spans="1:7" x14ac:dyDescent="0.2">
      <c r="A22" s="7">
        <f t="shared" si="0"/>
        <v>8</v>
      </c>
      <c r="B22" s="2" t="s">
        <v>64</v>
      </c>
      <c r="G22" s="6"/>
    </row>
    <row r="23" spans="1:7" x14ac:dyDescent="0.2">
      <c r="A23" s="7">
        <f t="shared" si="0"/>
        <v>9</v>
      </c>
      <c r="B23" s="2" t="s">
        <v>63</v>
      </c>
      <c r="G23" s="6"/>
    </row>
    <row r="24" spans="1:7" x14ac:dyDescent="0.2">
      <c r="A24" s="7">
        <f t="shared" si="0"/>
        <v>10</v>
      </c>
      <c r="B24" s="2" t="s">
        <v>62</v>
      </c>
      <c r="G24" s="6"/>
    </row>
    <row r="25" spans="1:7" x14ac:dyDescent="0.2">
      <c r="A25" s="7">
        <f t="shared" si="0"/>
        <v>11</v>
      </c>
      <c r="B25" s="2" t="s">
        <v>61</v>
      </c>
      <c r="G25" s="6"/>
    </row>
    <row r="26" spans="1:7" x14ac:dyDescent="0.2">
      <c r="A26" s="7">
        <f t="shared" si="0"/>
        <v>12</v>
      </c>
      <c r="B26" s="2" t="s">
        <v>60</v>
      </c>
      <c r="G26" s="6"/>
    </row>
    <row r="27" spans="1:7" x14ac:dyDescent="0.2">
      <c r="A27" s="7">
        <f t="shared" si="0"/>
        <v>13</v>
      </c>
      <c r="B27" s="2" t="s">
        <v>59</v>
      </c>
      <c r="G27" s="6"/>
    </row>
    <row r="28" spans="1:7" x14ac:dyDescent="0.2">
      <c r="A28" s="7">
        <f t="shared" si="0"/>
        <v>14</v>
      </c>
      <c r="B28" s="2" t="s">
        <v>58</v>
      </c>
      <c r="G28" s="6"/>
    </row>
    <row r="29" spans="1:7" x14ac:dyDescent="0.2">
      <c r="A29" s="7">
        <f t="shared" si="0"/>
        <v>15</v>
      </c>
      <c r="B29" s="2" t="s">
        <v>57</v>
      </c>
      <c r="G29" s="6"/>
    </row>
    <row r="30" spans="1:7" x14ac:dyDescent="0.2">
      <c r="A30" s="7">
        <f t="shared" si="0"/>
        <v>16</v>
      </c>
      <c r="B30" s="2" t="s">
        <v>56</v>
      </c>
      <c r="G30" s="6"/>
    </row>
    <row r="31" spans="1:7" x14ac:dyDescent="0.2">
      <c r="A31" s="7">
        <f t="shared" si="0"/>
        <v>17</v>
      </c>
      <c r="B31" s="2" t="s">
        <v>55</v>
      </c>
      <c r="G31" s="6"/>
    </row>
    <row r="32" spans="1:7" x14ac:dyDescent="0.2">
      <c r="A32" s="7">
        <f t="shared" si="0"/>
        <v>18</v>
      </c>
      <c r="B32" s="2" t="s">
        <v>54</v>
      </c>
      <c r="G32" s="6"/>
    </row>
    <row r="33" spans="1:7" x14ac:dyDescent="0.2">
      <c r="A33" s="7">
        <f t="shared" si="0"/>
        <v>19</v>
      </c>
      <c r="B33" s="2" t="s">
        <v>53</v>
      </c>
      <c r="G33" s="6"/>
    </row>
    <row r="34" spans="1:7" x14ac:dyDescent="0.2">
      <c r="A34" s="7">
        <f t="shared" si="0"/>
        <v>20</v>
      </c>
      <c r="B34" s="2" t="s">
        <v>52</v>
      </c>
      <c r="G34" s="6"/>
    </row>
    <row r="35" spans="1:7" x14ac:dyDescent="0.2">
      <c r="A35" s="7">
        <f t="shared" si="0"/>
        <v>21</v>
      </c>
      <c r="B35" s="2" t="s">
        <v>51</v>
      </c>
      <c r="G35" s="6"/>
    </row>
    <row r="36" spans="1:7" x14ac:dyDescent="0.2">
      <c r="A36" s="7">
        <f t="shared" si="0"/>
        <v>22</v>
      </c>
      <c r="B36" s="2" t="s">
        <v>50</v>
      </c>
      <c r="G36" s="6"/>
    </row>
    <row r="37" spans="1:7" x14ac:dyDescent="0.2">
      <c r="A37" s="7">
        <f t="shared" si="0"/>
        <v>23</v>
      </c>
      <c r="B37" s="2" t="s">
        <v>49</v>
      </c>
      <c r="G37" s="6"/>
    </row>
    <row r="38" spans="1:7" x14ac:dyDescent="0.2">
      <c r="A38" s="7">
        <f t="shared" si="0"/>
        <v>24</v>
      </c>
      <c r="B38" s="2" t="s">
        <v>48</v>
      </c>
      <c r="G38" s="6"/>
    </row>
    <row r="39" spans="1:7" x14ac:dyDescent="0.2">
      <c r="A39" s="7">
        <f t="shared" si="0"/>
        <v>25</v>
      </c>
      <c r="B39" s="2" t="s">
        <v>47</v>
      </c>
      <c r="G39" s="6"/>
    </row>
    <row r="40" spans="1:7" x14ac:dyDescent="0.2">
      <c r="A40" s="7">
        <f t="shared" si="0"/>
        <v>26</v>
      </c>
      <c r="B40" s="2" t="s">
        <v>46</v>
      </c>
      <c r="G40" s="6"/>
    </row>
    <row r="41" spans="1:7" x14ac:dyDescent="0.2">
      <c r="A41" s="7">
        <f t="shared" si="0"/>
        <v>27</v>
      </c>
      <c r="B41" s="2" t="s">
        <v>45</v>
      </c>
      <c r="G41" s="6"/>
    </row>
    <row r="42" spans="1:7" x14ac:dyDescent="0.2">
      <c r="A42" s="7">
        <f t="shared" si="0"/>
        <v>28</v>
      </c>
      <c r="B42" s="2" t="s">
        <v>44</v>
      </c>
      <c r="G42" s="6"/>
    </row>
    <row r="43" spans="1:7" x14ac:dyDescent="0.2">
      <c r="A43" s="7">
        <f t="shared" si="0"/>
        <v>29</v>
      </c>
      <c r="B43" s="2" t="s">
        <v>43</v>
      </c>
      <c r="G43" s="6"/>
    </row>
    <row r="44" spans="1:7" x14ac:dyDescent="0.2">
      <c r="A44" s="7">
        <f t="shared" si="0"/>
        <v>30</v>
      </c>
      <c r="B44" s="2" t="s">
        <v>42</v>
      </c>
      <c r="G44" s="6"/>
    </row>
    <row r="45" spans="1:7" x14ac:dyDescent="0.2">
      <c r="A45" s="7">
        <v>40</v>
      </c>
      <c r="B45" s="2" t="s">
        <v>41</v>
      </c>
      <c r="G45" s="6"/>
    </row>
    <row r="46" spans="1:7" x14ac:dyDescent="0.2">
      <c r="A46" s="7">
        <v>50</v>
      </c>
      <c r="B46" s="2" t="s">
        <v>40</v>
      </c>
      <c r="G46" s="6"/>
    </row>
    <row r="47" spans="1:7" x14ac:dyDescent="0.2">
      <c r="A47" s="7">
        <v>60</v>
      </c>
      <c r="B47" s="2" t="s">
        <v>39</v>
      </c>
      <c r="G47" s="6"/>
    </row>
    <row r="48" spans="1:7" x14ac:dyDescent="0.2">
      <c r="A48" s="7">
        <v>70</v>
      </c>
      <c r="B48" s="2" t="s">
        <v>38</v>
      </c>
      <c r="G48" s="6"/>
    </row>
    <row r="49" spans="1:7" x14ac:dyDescent="0.2">
      <c r="A49" s="7">
        <v>80</v>
      </c>
      <c r="B49" s="2" t="s">
        <v>37</v>
      </c>
      <c r="G49" s="6"/>
    </row>
    <row r="50" spans="1:7" x14ac:dyDescent="0.2">
      <c r="A50" s="7">
        <v>90</v>
      </c>
      <c r="B50" s="2" t="s">
        <v>36</v>
      </c>
      <c r="G50" s="6"/>
    </row>
    <row r="51" spans="1:7" x14ac:dyDescent="0.2">
      <c r="A51" s="7">
        <v>100</v>
      </c>
      <c r="B51" s="2" t="s">
        <v>35</v>
      </c>
      <c r="G51" s="6"/>
    </row>
    <row r="52" spans="1:7" x14ac:dyDescent="0.2">
      <c r="A52" s="7">
        <v>200</v>
      </c>
      <c r="B52" s="2" t="s">
        <v>34</v>
      </c>
      <c r="G52" s="6"/>
    </row>
    <row r="53" spans="1:7" x14ac:dyDescent="0.2">
      <c r="A53" s="7">
        <v>300</v>
      </c>
      <c r="B53" s="2" t="s">
        <v>33</v>
      </c>
      <c r="G53" s="6"/>
    </row>
    <row r="54" spans="1:7" x14ac:dyDescent="0.2">
      <c r="A54" s="7">
        <v>400</v>
      </c>
      <c r="B54" s="2" t="s">
        <v>32</v>
      </c>
      <c r="G54" s="6"/>
    </row>
    <row r="55" spans="1:7" x14ac:dyDescent="0.2">
      <c r="A55" s="7">
        <v>500</v>
      </c>
      <c r="B55" s="2" t="s">
        <v>31</v>
      </c>
      <c r="G55" s="6"/>
    </row>
    <row r="56" spans="1:7" x14ac:dyDescent="0.2">
      <c r="A56" s="7">
        <v>600</v>
      </c>
      <c r="B56" s="2" t="s">
        <v>30</v>
      </c>
      <c r="G56" s="6"/>
    </row>
    <row r="57" spans="1:7" x14ac:dyDescent="0.2">
      <c r="A57" s="7">
        <v>700</v>
      </c>
      <c r="B57" s="2" t="s">
        <v>29</v>
      </c>
      <c r="G57" s="6"/>
    </row>
    <row r="58" spans="1:7" x14ac:dyDescent="0.2">
      <c r="A58" s="7">
        <v>800</v>
      </c>
      <c r="B58" s="2" t="s">
        <v>28</v>
      </c>
      <c r="G58" s="6"/>
    </row>
    <row r="59" spans="1:7" x14ac:dyDescent="0.2">
      <c r="A59" s="7">
        <v>900</v>
      </c>
      <c r="B59" s="2" t="s">
        <v>27</v>
      </c>
      <c r="G59" s="6"/>
    </row>
    <row r="60" spans="1:7" x14ac:dyDescent="0.2">
      <c r="A60" s="7">
        <v>1000</v>
      </c>
      <c r="B60" s="2" t="s">
        <v>26</v>
      </c>
      <c r="G60" s="6"/>
    </row>
    <row r="61" spans="1:7" x14ac:dyDescent="0.2">
      <c r="A61" s="5">
        <v>1000000</v>
      </c>
      <c r="B61" s="4" t="s">
        <v>25</v>
      </c>
      <c r="C61" s="4"/>
      <c r="D61" s="4"/>
      <c r="E61" s="4"/>
      <c r="F61" s="4"/>
      <c r="G61" s="3"/>
    </row>
  </sheetData>
  <sheetProtection selectLockedCells="1" selectUnlockedCells="1"/>
  <pageMargins left="0.75" right="0.75" top="1" bottom="1" header="0" footer="0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596A5-28ED-456E-BC8E-EBC07209A1FA}">
  <dimension ref="A1:G61"/>
  <sheetViews>
    <sheetView workbookViewId="0">
      <selection activeCell="B11" sqref="B11:L11"/>
    </sheetView>
  </sheetViews>
  <sheetFormatPr baseColWidth="10" defaultColWidth="11.5703125" defaultRowHeight="12.75" x14ac:dyDescent="0.2"/>
  <cols>
    <col min="1" max="1" width="11.5703125" style="2"/>
    <col min="2" max="2" width="19.7109375" style="2" bestFit="1" customWidth="1"/>
    <col min="3" max="3" width="11.5703125" style="2"/>
    <col min="4" max="4" width="22.28515625" style="2" bestFit="1" customWidth="1"/>
    <col min="5" max="16384" width="11.5703125" style="2"/>
  </cols>
  <sheetData>
    <row r="1" spans="1:7" x14ac:dyDescent="0.2">
      <c r="A1" s="16" t="s">
        <v>73</v>
      </c>
      <c r="B1" s="15" t="str">
        <f>'Recibo Pension Reparto de Utili'!C13</f>
        <v/>
      </c>
      <c r="C1" s="14" t="e">
        <f>($B$1-TRUNC($B$1))*100</f>
        <v>#VALUE!</v>
      </c>
      <c r="D1" s="13"/>
      <c r="E1" s="13"/>
      <c r="F1" s="13"/>
      <c r="G1" s="12"/>
    </row>
    <row r="2" spans="1:7" x14ac:dyDescent="0.2">
      <c r="A2" s="7"/>
      <c r="B2" s="10"/>
      <c r="G2" s="6"/>
    </row>
    <row r="3" spans="1:7" x14ac:dyDescent="0.2">
      <c r="A3" s="11" t="e">
        <f>"( "&amp;D7&amp;D8&amp;D9&amp;D10&amp;D11&amp;D12&amp;D13&amp;"- -  )******************************"</f>
        <v>#VALUE!</v>
      </c>
      <c r="B3" s="10"/>
      <c r="G3" s="6"/>
    </row>
    <row r="4" spans="1:7" x14ac:dyDescent="0.2">
      <c r="A4" s="8"/>
      <c r="B4" s="10"/>
      <c r="G4" s="6"/>
    </row>
    <row r="5" spans="1:7" x14ac:dyDescent="0.2">
      <c r="A5" s="8"/>
      <c r="B5" s="10"/>
      <c r="G5" s="6"/>
    </row>
    <row r="6" spans="1:7" x14ac:dyDescent="0.2">
      <c r="A6" s="7"/>
      <c r="B6" s="2" t="s">
        <v>85</v>
      </c>
      <c r="C6" s="9" t="e">
        <f>TRUNC(B1/100000000)*100</f>
        <v>#VALUE!</v>
      </c>
      <c r="D6" s="2" t="e">
        <f>IF(C7&lt;&gt;0,IF(AND(C6=100,C7=0),"CIEN MILLONES ",VLOOKUP(C6,A15:B61,2)&amp;" "),"")&amp;IF(AND(C6&gt;100,B7=0)," MILLONES ","")</f>
        <v>#VALUE!</v>
      </c>
      <c r="E6" s="2" t="e">
        <f>C6*100</f>
        <v>#VALUE!</v>
      </c>
      <c r="F6" s="2" t="s">
        <v>84</v>
      </c>
      <c r="G6" s="6"/>
    </row>
    <row r="7" spans="1:7" x14ac:dyDescent="0.2">
      <c r="A7" s="8"/>
      <c r="B7" s="2" t="s">
        <v>83</v>
      </c>
      <c r="C7" s="2" t="e">
        <f>TRUNC((B1-CMILLON*1000000)/1000000)</f>
        <v>#VALUE!</v>
      </c>
      <c r="D7" s="2" t="e">
        <f>IF(C7&lt;&gt;0,IF(AND(C7&gt;0,C7&lt;=30),VLOOKUP(C7,A15:B61,2),IF(MOD(C7,10)=0,VLOOKUP(C7,A15:B61,2),VLOOKUP(TRUNC(C7/10)*10,A15:B61,2)&amp;" Y "&amp;VLOOKUP((C7-TRUNC(C7/10)*10),A15:B61,2)))&amp;" millones ","")</f>
        <v>#VALUE!</v>
      </c>
      <c r="E7" s="2" t="e">
        <f>C7</f>
        <v>#VALUE!</v>
      </c>
      <c r="F7" s="2" t="s">
        <v>82</v>
      </c>
      <c r="G7" s="6"/>
    </row>
    <row r="8" spans="1:7" x14ac:dyDescent="0.2">
      <c r="A8" s="7"/>
      <c r="B8" s="2" t="s">
        <v>81</v>
      </c>
      <c r="C8" s="2" t="e">
        <f>TRUNC((B1-TRUNC(B1/1000000)*1000000)/100000)*100</f>
        <v>#VALUE!</v>
      </c>
      <c r="D8" s="2" t="e">
        <f>IF(C8&lt;&gt;0,IF(AND(C8=100,C9=0),"CIEN MIL ",VLOOKUP(C8,A15:B61,2)&amp;" "),"")&amp;IF(AND(C8&gt;100,C9=0)," MIL","")</f>
        <v>#VALUE!</v>
      </c>
      <c r="F8" s="2" t="s">
        <v>80</v>
      </c>
      <c r="G8" s="6"/>
    </row>
    <row r="9" spans="1:7" x14ac:dyDescent="0.2">
      <c r="A9" s="7"/>
      <c r="B9" s="2" t="s">
        <v>79</v>
      </c>
      <c r="C9" s="2" t="e">
        <f>TRUNC(TRUNC(B1-TRUNC(B1/100000)*100000)/1000)</f>
        <v>#VALUE!</v>
      </c>
      <c r="D9" s="2" t="e">
        <f>IF(C9&lt;&gt;0,IF(AND(C9&gt;0,C9&lt;=30),VLOOKUP(C9,A15:B61,2),IF(MOD(C9,10)=0,VLOOKUP(C9,A15:B61,2),VLOOKUP(TRUNC(C9/10)*10,A15:B61,2)&amp;" y "&amp;VLOOKUP((C9-TRUNC(C9/10)*10),A15:B61,2)))&amp;" mil ","")</f>
        <v>#VALUE!</v>
      </c>
      <c r="F9" s="2" t="s">
        <v>78</v>
      </c>
      <c r="G9" s="6"/>
    </row>
    <row r="10" spans="1:7" x14ac:dyDescent="0.2">
      <c r="A10" s="7"/>
      <c r="B10" s="2" t="s">
        <v>77</v>
      </c>
      <c r="C10" s="2" t="e">
        <f>TRUNC((B1-TRUNC(B1/1000)*1000)/100)*100</f>
        <v>#VALUE!</v>
      </c>
      <c r="D10" s="2" t="e">
        <f>IF(C10&lt;&gt;0,IF(AND(C10=100,C11=0),"CIEN ",VLOOKUP(C10,A15:B61,2)&amp;" "),"")</f>
        <v>#VALUE!</v>
      </c>
      <c r="F10" s="2" t="s">
        <v>76</v>
      </c>
      <c r="G10" s="6"/>
    </row>
    <row r="11" spans="1:7" x14ac:dyDescent="0.2">
      <c r="A11" s="7"/>
      <c r="B11" s="2" t="s">
        <v>75</v>
      </c>
      <c r="C11" s="2" t="e">
        <f>TRUNC((B1-TRUNC(B1/100)*100))</f>
        <v>#VALUE!</v>
      </c>
      <c r="D11" s="2" t="e">
        <f>IF(C11&lt;&gt;0,IF(AND(C11&gt;0,C11&lt;=30),VLOOKUP(C11,A15:B61,2),IF(MOD(C11,10)=0,VLOOKUP(C11,A15:B61,2),VLOOKUP(TRUNC(C11/10)*10,A15:B61,2)&amp;" y "&amp;VLOOKUP((C11-TRUNC(C11/10)*10),A15:B61,2))),"")</f>
        <v>#VALUE!</v>
      </c>
      <c r="F11" s="2" t="s">
        <v>74</v>
      </c>
      <c r="G11" s="6"/>
    </row>
    <row r="12" spans="1:7" x14ac:dyDescent="0.2">
      <c r="A12" s="7"/>
      <c r="D12" s="2" t="e">
        <f>IF(AND(CMILES=0,EMILES=0,CIENTOS=0),IF(CMILLON&lt;&gt;0," DE ",""),"")&amp;"  pesos "&amp;TEXT(C1,"00")&amp;"/100 M.N."</f>
        <v>#VALUE!</v>
      </c>
      <c r="G12" s="6"/>
    </row>
    <row r="13" spans="1:7" x14ac:dyDescent="0.2">
      <c r="A13" s="7" t="s">
        <v>73</v>
      </c>
      <c r="B13" s="2" t="s">
        <v>72</v>
      </c>
      <c r="G13" s="6"/>
    </row>
    <row r="14" spans="1:7" x14ac:dyDescent="0.2">
      <c r="A14" s="7">
        <v>0</v>
      </c>
      <c r="G14" s="6"/>
    </row>
    <row r="15" spans="1:7" x14ac:dyDescent="0.2">
      <c r="A15" s="7">
        <v>1</v>
      </c>
      <c r="B15" s="2" t="s">
        <v>71</v>
      </c>
      <c r="G15" s="6"/>
    </row>
    <row r="16" spans="1:7" x14ac:dyDescent="0.2">
      <c r="A16" s="7">
        <f t="shared" ref="A16:A44" si="0">1+A15</f>
        <v>2</v>
      </c>
      <c r="B16" s="2" t="s">
        <v>70</v>
      </c>
      <c r="G16" s="6"/>
    </row>
    <row r="17" spans="1:7" x14ac:dyDescent="0.2">
      <c r="A17" s="7">
        <f t="shared" si="0"/>
        <v>3</v>
      </c>
      <c r="B17" s="2" t="s">
        <v>69</v>
      </c>
      <c r="G17" s="6"/>
    </row>
    <row r="18" spans="1:7" x14ac:dyDescent="0.2">
      <c r="A18" s="7">
        <f t="shared" si="0"/>
        <v>4</v>
      </c>
      <c r="B18" s="2" t="s">
        <v>68</v>
      </c>
      <c r="G18" s="6"/>
    </row>
    <row r="19" spans="1:7" x14ac:dyDescent="0.2">
      <c r="A19" s="7">
        <f t="shared" si="0"/>
        <v>5</v>
      </c>
      <c r="B19" s="2" t="s">
        <v>67</v>
      </c>
      <c r="G19" s="6"/>
    </row>
    <row r="20" spans="1:7" x14ac:dyDescent="0.2">
      <c r="A20" s="7">
        <f t="shared" si="0"/>
        <v>6</v>
      </c>
      <c r="B20" s="2" t="s">
        <v>66</v>
      </c>
      <c r="G20" s="6"/>
    </row>
    <row r="21" spans="1:7" x14ac:dyDescent="0.2">
      <c r="A21" s="7">
        <f t="shared" si="0"/>
        <v>7</v>
      </c>
      <c r="B21" s="2" t="s">
        <v>65</v>
      </c>
      <c r="G21" s="6"/>
    </row>
    <row r="22" spans="1:7" x14ac:dyDescent="0.2">
      <c r="A22" s="7">
        <f t="shared" si="0"/>
        <v>8</v>
      </c>
      <c r="B22" s="2" t="s">
        <v>64</v>
      </c>
      <c r="G22" s="6"/>
    </row>
    <row r="23" spans="1:7" x14ac:dyDescent="0.2">
      <c r="A23" s="7">
        <f t="shared" si="0"/>
        <v>9</v>
      </c>
      <c r="B23" s="2" t="s">
        <v>63</v>
      </c>
      <c r="G23" s="6"/>
    </row>
    <row r="24" spans="1:7" x14ac:dyDescent="0.2">
      <c r="A24" s="7">
        <f t="shared" si="0"/>
        <v>10</v>
      </c>
      <c r="B24" s="2" t="s">
        <v>62</v>
      </c>
      <c r="G24" s="6"/>
    </row>
    <row r="25" spans="1:7" x14ac:dyDescent="0.2">
      <c r="A25" s="7">
        <f t="shared" si="0"/>
        <v>11</v>
      </c>
      <c r="B25" s="2" t="s">
        <v>61</v>
      </c>
      <c r="G25" s="6"/>
    </row>
    <row r="26" spans="1:7" x14ac:dyDescent="0.2">
      <c r="A26" s="7">
        <f t="shared" si="0"/>
        <v>12</v>
      </c>
      <c r="B26" s="2" t="s">
        <v>60</v>
      </c>
      <c r="G26" s="6"/>
    </row>
    <row r="27" spans="1:7" x14ac:dyDescent="0.2">
      <c r="A27" s="7">
        <f t="shared" si="0"/>
        <v>13</v>
      </c>
      <c r="B27" s="2" t="s">
        <v>59</v>
      </c>
      <c r="G27" s="6"/>
    </row>
    <row r="28" spans="1:7" x14ac:dyDescent="0.2">
      <c r="A28" s="7">
        <f t="shared" si="0"/>
        <v>14</v>
      </c>
      <c r="B28" s="2" t="s">
        <v>58</v>
      </c>
      <c r="G28" s="6"/>
    </row>
    <row r="29" spans="1:7" x14ac:dyDescent="0.2">
      <c r="A29" s="7">
        <f t="shared" si="0"/>
        <v>15</v>
      </c>
      <c r="B29" s="2" t="s">
        <v>57</v>
      </c>
      <c r="G29" s="6"/>
    </row>
    <row r="30" spans="1:7" x14ac:dyDescent="0.2">
      <c r="A30" s="7">
        <f t="shared" si="0"/>
        <v>16</v>
      </c>
      <c r="B30" s="2" t="s">
        <v>56</v>
      </c>
      <c r="G30" s="6"/>
    </row>
    <row r="31" spans="1:7" x14ac:dyDescent="0.2">
      <c r="A31" s="7">
        <f t="shared" si="0"/>
        <v>17</v>
      </c>
      <c r="B31" s="2" t="s">
        <v>55</v>
      </c>
      <c r="G31" s="6"/>
    </row>
    <row r="32" spans="1:7" x14ac:dyDescent="0.2">
      <c r="A32" s="7">
        <f t="shared" si="0"/>
        <v>18</v>
      </c>
      <c r="B32" s="2" t="s">
        <v>54</v>
      </c>
      <c r="G32" s="6"/>
    </row>
    <row r="33" spans="1:7" x14ac:dyDescent="0.2">
      <c r="A33" s="7">
        <f t="shared" si="0"/>
        <v>19</v>
      </c>
      <c r="B33" s="2" t="s">
        <v>53</v>
      </c>
      <c r="G33" s="6"/>
    </row>
    <row r="34" spans="1:7" x14ac:dyDescent="0.2">
      <c r="A34" s="7">
        <f t="shared" si="0"/>
        <v>20</v>
      </c>
      <c r="B34" s="2" t="s">
        <v>52</v>
      </c>
      <c r="G34" s="6"/>
    </row>
    <row r="35" spans="1:7" x14ac:dyDescent="0.2">
      <c r="A35" s="7">
        <f t="shared" si="0"/>
        <v>21</v>
      </c>
      <c r="B35" s="2" t="s">
        <v>51</v>
      </c>
      <c r="G35" s="6"/>
    </row>
    <row r="36" spans="1:7" x14ac:dyDescent="0.2">
      <c r="A36" s="7">
        <f t="shared" si="0"/>
        <v>22</v>
      </c>
      <c r="B36" s="2" t="s">
        <v>50</v>
      </c>
      <c r="G36" s="6"/>
    </row>
    <row r="37" spans="1:7" x14ac:dyDescent="0.2">
      <c r="A37" s="7">
        <f t="shared" si="0"/>
        <v>23</v>
      </c>
      <c r="B37" s="2" t="s">
        <v>49</v>
      </c>
      <c r="G37" s="6"/>
    </row>
    <row r="38" spans="1:7" x14ac:dyDescent="0.2">
      <c r="A38" s="7">
        <f t="shared" si="0"/>
        <v>24</v>
      </c>
      <c r="B38" s="2" t="s">
        <v>48</v>
      </c>
      <c r="G38" s="6"/>
    </row>
    <row r="39" spans="1:7" x14ac:dyDescent="0.2">
      <c r="A39" s="7">
        <f t="shared" si="0"/>
        <v>25</v>
      </c>
      <c r="B39" s="2" t="s">
        <v>47</v>
      </c>
      <c r="G39" s="6"/>
    </row>
    <row r="40" spans="1:7" x14ac:dyDescent="0.2">
      <c r="A40" s="7">
        <f t="shared" si="0"/>
        <v>26</v>
      </c>
      <c r="B40" s="2" t="s">
        <v>46</v>
      </c>
      <c r="G40" s="6"/>
    </row>
    <row r="41" spans="1:7" x14ac:dyDescent="0.2">
      <c r="A41" s="7">
        <f t="shared" si="0"/>
        <v>27</v>
      </c>
      <c r="B41" s="2" t="s">
        <v>45</v>
      </c>
      <c r="G41" s="6"/>
    </row>
    <row r="42" spans="1:7" x14ac:dyDescent="0.2">
      <c r="A42" s="7">
        <f t="shared" si="0"/>
        <v>28</v>
      </c>
      <c r="B42" s="2" t="s">
        <v>44</v>
      </c>
      <c r="G42" s="6"/>
    </row>
    <row r="43" spans="1:7" x14ac:dyDescent="0.2">
      <c r="A43" s="7">
        <f t="shared" si="0"/>
        <v>29</v>
      </c>
      <c r="B43" s="2" t="s">
        <v>43</v>
      </c>
      <c r="G43" s="6"/>
    </row>
    <row r="44" spans="1:7" x14ac:dyDescent="0.2">
      <c r="A44" s="7">
        <f t="shared" si="0"/>
        <v>30</v>
      </c>
      <c r="B44" s="2" t="s">
        <v>42</v>
      </c>
      <c r="G44" s="6"/>
    </row>
    <row r="45" spans="1:7" x14ac:dyDescent="0.2">
      <c r="A45" s="7">
        <v>40</v>
      </c>
      <c r="B45" s="2" t="s">
        <v>41</v>
      </c>
      <c r="G45" s="6"/>
    </row>
    <row r="46" spans="1:7" x14ac:dyDescent="0.2">
      <c r="A46" s="7">
        <v>50</v>
      </c>
      <c r="B46" s="2" t="s">
        <v>40</v>
      </c>
      <c r="G46" s="6"/>
    </row>
    <row r="47" spans="1:7" x14ac:dyDescent="0.2">
      <c r="A47" s="7">
        <v>60</v>
      </c>
      <c r="B47" s="2" t="s">
        <v>39</v>
      </c>
      <c r="G47" s="6"/>
    </row>
    <row r="48" spans="1:7" x14ac:dyDescent="0.2">
      <c r="A48" s="7">
        <v>70</v>
      </c>
      <c r="B48" s="2" t="s">
        <v>38</v>
      </c>
      <c r="G48" s="6"/>
    </row>
    <row r="49" spans="1:7" x14ac:dyDescent="0.2">
      <c r="A49" s="7">
        <v>80</v>
      </c>
      <c r="B49" s="2" t="s">
        <v>37</v>
      </c>
      <c r="G49" s="6"/>
    </row>
    <row r="50" spans="1:7" x14ac:dyDescent="0.2">
      <c r="A50" s="7">
        <v>90</v>
      </c>
      <c r="B50" s="2" t="s">
        <v>36</v>
      </c>
      <c r="G50" s="6"/>
    </row>
    <row r="51" spans="1:7" x14ac:dyDescent="0.2">
      <c r="A51" s="7">
        <v>100</v>
      </c>
      <c r="B51" s="2" t="s">
        <v>35</v>
      </c>
      <c r="G51" s="6"/>
    </row>
    <row r="52" spans="1:7" x14ac:dyDescent="0.2">
      <c r="A52" s="7">
        <v>200</v>
      </c>
      <c r="B52" s="2" t="s">
        <v>34</v>
      </c>
      <c r="G52" s="6"/>
    </row>
    <row r="53" spans="1:7" x14ac:dyDescent="0.2">
      <c r="A53" s="7">
        <v>300</v>
      </c>
      <c r="B53" s="2" t="s">
        <v>33</v>
      </c>
      <c r="G53" s="6"/>
    </row>
    <row r="54" spans="1:7" x14ac:dyDescent="0.2">
      <c r="A54" s="7">
        <v>400</v>
      </c>
      <c r="B54" s="2" t="s">
        <v>32</v>
      </c>
      <c r="G54" s="6"/>
    </row>
    <row r="55" spans="1:7" x14ac:dyDescent="0.2">
      <c r="A55" s="7">
        <v>500</v>
      </c>
      <c r="B55" s="2" t="s">
        <v>31</v>
      </c>
      <c r="G55" s="6"/>
    </row>
    <row r="56" spans="1:7" x14ac:dyDescent="0.2">
      <c r="A56" s="7">
        <v>600</v>
      </c>
      <c r="B56" s="2" t="s">
        <v>30</v>
      </c>
      <c r="G56" s="6"/>
    </row>
    <row r="57" spans="1:7" x14ac:dyDescent="0.2">
      <c r="A57" s="7">
        <v>700</v>
      </c>
      <c r="B57" s="2" t="s">
        <v>29</v>
      </c>
      <c r="G57" s="6"/>
    </row>
    <row r="58" spans="1:7" x14ac:dyDescent="0.2">
      <c r="A58" s="7">
        <v>800</v>
      </c>
      <c r="B58" s="2" t="s">
        <v>28</v>
      </c>
      <c r="G58" s="6"/>
    </row>
    <row r="59" spans="1:7" x14ac:dyDescent="0.2">
      <c r="A59" s="7">
        <v>900</v>
      </c>
      <c r="B59" s="2" t="s">
        <v>27</v>
      </c>
      <c r="G59" s="6"/>
    </row>
    <row r="60" spans="1:7" x14ac:dyDescent="0.2">
      <c r="A60" s="7">
        <v>1000</v>
      </c>
      <c r="B60" s="2" t="s">
        <v>26</v>
      </c>
      <c r="G60" s="6"/>
    </row>
    <row r="61" spans="1:7" x14ac:dyDescent="0.2">
      <c r="A61" s="5">
        <v>1000000</v>
      </c>
      <c r="B61" s="4" t="s">
        <v>25</v>
      </c>
      <c r="C61" s="4"/>
      <c r="D61" s="4"/>
      <c r="E61" s="4"/>
      <c r="F61" s="4"/>
      <c r="G61" s="3"/>
    </row>
  </sheetData>
  <sheetProtection selectLockedCells="1" selectUnlockedCells="1"/>
  <pageMargins left="0.75" right="0.75" top="1" bottom="1" header="0" footer="0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2A24-B2B7-4D1D-A884-9E8AEF407AE7}">
  <dimension ref="A1:G61"/>
  <sheetViews>
    <sheetView workbookViewId="0">
      <selection activeCell="B11" sqref="B11:L11"/>
    </sheetView>
  </sheetViews>
  <sheetFormatPr baseColWidth="10" defaultColWidth="11.5703125" defaultRowHeight="12.75" x14ac:dyDescent="0.2"/>
  <cols>
    <col min="1" max="1" width="11.5703125" style="2"/>
    <col min="2" max="2" width="19.7109375" style="2" bestFit="1" customWidth="1"/>
    <col min="3" max="3" width="11.5703125" style="2"/>
    <col min="4" max="4" width="22.28515625" style="2" bestFit="1" customWidth="1"/>
    <col min="5" max="16384" width="11.5703125" style="2"/>
  </cols>
  <sheetData>
    <row r="1" spans="1:7" x14ac:dyDescent="0.2">
      <c r="A1" s="16" t="s">
        <v>73</v>
      </c>
      <c r="B1" s="15" t="str">
        <f>+'Recibo Pension Reparto de U (2)'!F9</f>
        <v/>
      </c>
      <c r="C1" s="14" t="e">
        <f>($B$1-TRUNC($B$1))*100</f>
        <v>#VALUE!</v>
      </c>
      <c r="D1" s="13"/>
      <c r="E1" s="13"/>
      <c r="F1" s="13"/>
      <c r="G1" s="12"/>
    </row>
    <row r="2" spans="1:7" x14ac:dyDescent="0.2">
      <c r="A2" s="7"/>
      <c r="B2" s="10"/>
      <c r="G2" s="6"/>
    </row>
    <row r="3" spans="1:7" x14ac:dyDescent="0.2">
      <c r="A3" s="11" t="e">
        <f>"( "&amp;D7&amp;D8&amp;D9&amp;D10&amp;D11&amp;D12&amp;D13&amp;"- -  )******************************"</f>
        <v>#VALUE!</v>
      </c>
      <c r="B3" s="10"/>
      <c r="G3" s="6"/>
    </row>
    <row r="4" spans="1:7" x14ac:dyDescent="0.2">
      <c r="A4" s="8"/>
      <c r="B4" s="10"/>
      <c r="G4" s="6"/>
    </row>
    <row r="5" spans="1:7" x14ac:dyDescent="0.2">
      <c r="A5" s="8"/>
      <c r="B5" s="10"/>
      <c r="G5" s="6"/>
    </row>
    <row r="6" spans="1:7" x14ac:dyDescent="0.2">
      <c r="A6" s="7"/>
      <c r="B6" s="2" t="s">
        <v>85</v>
      </c>
      <c r="C6" s="9" t="e">
        <f>TRUNC(B1/100000000)*100</f>
        <v>#VALUE!</v>
      </c>
      <c r="D6" s="2" t="e">
        <f>IF(C7&lt;&gt;0,IF(AND(C6=100,C7=0),"CIEN MILLONES ",VLOOKUP(C6,A15:B61,2)&amp;" "),"")&amp;IF(AND(C6&gt;100,B7=0)," MILLONES ","")</f>
        <v>#VALUE!</v>
      </c>
      <c r="E6" s="2" t="e">
        <f>C6*100</f>
        <v>#VALUE!</v>
      </c>
      <c r="F6" s="2" t="s">
        <v>84</v>
      </c>
      <c r="G6" s="6"/>
    </row>
    <row r="7" spans="1:7" x14ac:dyDescent="0.2">
      <c r="A7" s="8"/>
      <c r="B7" s="2" t="s">
        <v>83</v>
      </c>
      <c r="C7" s="2" t="e">
        <f>TRUNC((B1-CMILLON*1000000)/1000000)</f>
        <v>#VALUE!</v>
      </c>
      <c r="D7" s="2" t="e">
        <f>IF(C7&lt;&gt;0,IF(AND(C7&gt;0,C7&lt;=30),VLOOKUP(C7,A15:B61,2),IF(MOD(C7,10)=0,VLOOKUP(C7,A15:B61,2),VLOOKUP(TRUNC(C7/10)*10,A15:B61,2)&amp;" Y "&amp;VLOOKUP((C7-TRUNC(C7/10)*10),A15:B61,2)))&amp;" millones ","")</f>
        <v>#VALUE!</v>
      </c>
      <c r="E7" s="2" t="e">
        <f>C7</f>
        <v>#VALUE!</v>
      </c>
      <c r="F7" s="2" t="s">
        <v>82</v>
      </c>
      <c r="G7" s="6"/>
    </row>
    <row r="8" spans="1:7" x14ac:dyDescent="0.2">
      <c r="A8" s="7"/>
      <c r="B8" s="2" t="s">
        <v>81</v>
      </c>
      <c r="C8" s="2" t="e">
        <f>TRUNC((B1-TRUNC(B1/1000000)*1000000)/100000)*100</f>
        <v>#VALUE!</v>
      </c>
      <c r="D8" s="2" t="e">
        <f>IF(C8&lt;&gt;0,IF(AND(C8=100,C9=0),"CIEN MIL ",VLOOKUP(C8,A15:B61,2)&amp;" "),"")&amp;IF(AND(C8&gt;100,C9=0)," MIL","")</f>
        <v>#VALUE!</v>
      </c>
      <c r="F8" s="2" t="s">
        <v>80</v>
      </c>
      <c r="G8" s="6"/>
    </row>
    <row r="9" spans="1:7" x14ac:dyDescent="0.2">
      <c r="A9" s="7"/>
      <c r="B9" s="2" t="s">
        <v>79</v>
      </c>
      <c r="C9" s="2" t="e">
        <f>TRUNC(TRUNC(B1-TRUNC(B1/100000)*100000)/1000)</f>
        <v>#VALUE!</v>
      </c>
      <c r="D9" s="2" t="e">
        <f>IF(C9&lt;&gt;0,IF(AND(C9&gt;0,C9&lt;=30),VLOOKUP(C9,A15:B61,2),IF(MOD(C9,10)=0,VLOOKUP(C9,A15:B61,2),VLOOKUP(TRUNC(C9/10)*10,A15:B61,2)&amp;" y "&amp;VLOOKUP((C9-TRUNC(C9/10)*10),A15:B61,2)))&amp;" mil ","")</f>
        <v>#VALUE!</v>
      </c>
      <c r="F9" s="2" t="s">
        <v>78</v>
      </c>
      <c r="G9" s="6"/>
    </row>
    <row r="10" spans="1:7" x14ac:dyDescent="0.2">
      <c r="A10" s="7"/>
      <c r="B10" s="2" t="s">
        <v>77</v>
      </c>
      <c r="C10" s="2" t="e">
        <f>TRUNC((B1-TRUNC(B1/1000)*1000)/100)*100</f>
        <v>#VALUE!</v>
      </c>
      <c r="D10" s="2" t="e">
        <f>IF(C10&lt;&gt;0,IF(AND(C10=100,C11=0),"CIEN ",VLOOKUP(C10,A15:B61,2)&amp;" "),"")</f>
        <v>#VALUE!</v>
      </c>
      <c r="F10" s="2" t="s">
        <v>76</v>
      </c>
      <c r="G10" s="6"/>
    </row>
    <row r="11" spans="1:7" x14ac:dyDescent="0.2">
      <c r="A11" s="7"/>
      <c r="B11" s="2" t="s">
        <v>75</v>
      </c>
      <c r="C11" s="2" t="e">
        <f>TRUNC((B1-TRUNC(B1/100)*100))</f>
        <v>#VALUE!</v>
      </c>
      <c r="D11" s="2" t="e">
        <f>IF(C11&lt;&gt;0,IF(AND(C11&gt;0,C11&lt;=30),VLOOKUP(C11,A15:B61,2),IF(MOD(C11,10)=0,VLOOKUP(C11,A15:B61,2),VLOOKUP(TRUNC(C11/10)*10,A15:B61,2)&amp;" y "&amp;VLOOKUP((C11-TRUNC(C11/10)*10),A15:B61,2))),"")</f>
        <v>#VALUE!</v>
      </c>
      <c r="F11" s="2" t="s">
        <v>74</v>
      </c>
      <c r="G11" s="6"/>
    </row>
    <row r="12" spans="1:7" x14ac:dyDescent="0.2">
      <c r="A12" s="7"/>
      <c r="D12" s="2" t="e">
        <f>IF(AND(CMILES=0,EMILES=0,CIENTOS=0),IF(CMILLON&lt;&gt;0," DE ",""),"")&amp;"  pesos "&amp;TEXT(C1,"00")&amp;"/100 M.N."</f>
        <v>#VALUE!</v>
      </c>
      <c r="G12" s="6"/>
    </row>
    <row r="13" spans="1:7" x14ac:dyDescent="0.2">
      <c r="A13" s="7" t="s">
        <v>73</v>
      </c>
      <c r="B13" s="2" t="s">
        <v>72</v>
      </c>
      <c r="G13" s="6"/>
    </row>
    <row r="14" spans="1:7" x14ac:dyDescent="0.2">
      <c r="A14" s="7">
        <v>0</v>
      </c>
      <c r="G14" s="6"/>
    </row>
    <row r="15" spans="1:7" x14ac:dyDescent="0.2">
      <c r="A15" s="7">
        <v>1</v>
      </c>
      <c r="B15" s="2" t="s">
        <v>71</v>
      </c>
      <c r="G15" s="6"/>
    </row>
    <row r="16" spans="1:7" x14ac:dyDescent="0.2">
      <c r="A16" s="7">
        <f t="shared" ref="A16:A44" si="0">1+A15</f>
        <v>2</v>
      </c>
      <c r="B16" s="2" t="s">
        <v>70</v>
      </c>
      <c r="G16" s="6"/>
    </row>
    <row r="17" spans="1:7" x14ac:dyDescent="0.2">
      <c r="A17" s="7">
        <f t="shared" si="0"/>
        <v>3</v>
      </c>
      <c r="B17" s="2" t="s">
        <v>69</v>
      </c>
      <c r="G17" s="6"/>
    </row>
    <row r="18" spans="1:7" x14ac:dyDescent="0.2">
      <c r="A18" s="7">
        <f t="shared" si="0"/>
        <v>4</v>
      </c>
      <c r="B18" s="2" t="s">
        <v>68</v>
      </c>
      <c r="G18" s="6"/>
    </row>
    <row r="19" spans="1:7" x14ac:dyDescent="0.2">
      <c r="A19" s="7">
        <f t="shared" si="0"/>
        <v>5</v>
      </c>
      <c r="B19" s="2" t="s">
        <v>67</v>
      </c>
      <c r="G19" s="6"/>
    </row>
    <row r="20" spans="1:7" x14ac:dyDescent="0.2">
      <c r="A20" s="7">
        <f t="shared" si="0"/>
        <v>6</v>
      </c>
      <c r="B20" s="2" t="s">
        <v>66</v>
      </c>
      <c r="G20" s="6"/>
    </row>
    <row r="21" spans="1:7" x14ac:dyDescent="0.2">
      <c r="A21" s="7">
        <f t="shared" si="0"/>
        <v>7</v>
      </c>
      <c r="B21" s="2" t="s">
        <v>65</v>
      </c>
      <c r="G21" s="6"/>
    </row>
    <row r="22" spans="1:7" x14ac:dyDescent="0.2">
      <c r="A22" s="7">
        <f t="shared" si="0"/>
        <v>8</v>
      </c>
      <c r="B22" s="2" t="s">
        <v>64</v>
      </c>
      <c r="G22" s="6"/>
    </row>
    <row r="23" spans="1:7" x14ac:dyDescent="0.2">
      <c r="A23" s="7">
        <f t="shared" si="0"/>
        <v>9</v>
      </c>
      <c r="B23" s="2" t="s">
        <v>63</v>
      </c>
      <c r="G23" s="6"/>
    </row>
    <row r="24" spans="1:7" x14ac:dyDescent="0.2">
      <c r="A24" s="7">
        <f t="shared" si="0"/>
        <v>10</v>
      </c>
      <c r="B24" s="2" t="s">
        <v>62</v>
      </c>
      <c r="G24" s="6"/>
    </row>
    <row r="25" spans="1:7" x14ac:dyDescent="0.2">
      <c r="A25" s="7">
        <f t="shared" si="0"/>
        <v>11</v>
      </c>
      <c r="B25" s="2" t="s">
        <v>61</v>
      </c>
      <c r="G25" s="6"/>
    </row>
    <row r="26" spans="1:7" x14ac:dyDescent="0.2">
      <c r="A26" s="7">
        <f t="shared" si="0"/>
        <v>12</v>
      </c>
      <c r="B26" s="2" t="s">
        <v>60</v>
      </c>
      <c r="G26" s="6"/>
    </row>
    <row r="27" spans="1:7" x14ac:dyDescent="0.2">
      <c r="A27" s="7">
        <f t="shared" si="0"/>
        <v>13</v>
      </c>
      <c r="B27" s="2" t="s">
        <v>59</v>
      </c>
      <c r="G27" s="6"/>
    </row>
    <row r="28" spans="1:7" x14ac:dyDescent="0.2">
      <c r="A28" s="7">
        <f t="shared" si="0"/>
        <v>14</v>
      </c>
      <c r="B28" s="2" t="s">
        <v>58</v>
      </c>
      <c r="G28" s="6"/>
    </row>
    <row r="29" spans="1:7" x14ac:dyDescent="0.2">
      <c r="A29" s="7">
        <f t="shared" si="0"/>
        <v>15</v>
      </c>
      <c r="B29" s="2" t="s">
        <v>57</v>
      </c>
      <c r="G29" s="6"/>
    </row>
    <row r="30" spans="1:7" x14ac:dyDescent="0.2">
      <c r="A30" s="7">
        <f t="shared" si="0"/>
        <v>16</v>
      </c>
      <c r="B30" s="2" t="s">
        <v>56</v>
      </c>
      <c r="G30" s="6"/>
    </row>
    <row r="31" spans="1:7" x14ac:dyDescent="0.2">
      <c r="A31" s="7">
        <f t="shared" si="0"/>
        <v>17</v>
      </c>
      <c r="B31" s="2" t="s">
        <v>55</v>
      </c>
      <c r="G31" s="6"/>
    </row>
    <row r="32" spans="1:7" x14ac:dyDescent="0.2">
      <c r="A32" s="7">
        <f t="shared" si="0"/>
        <v>18</v>
      </c>
      <c r="B32" s="2" t="s">
        <v>54</v>
      </c>
      <c r="G32" s="6"/>
    </row>
    <row r="33" spans="1:7" x14ac:dyDescent="0.2">
      <c r="A33" s="7">
        <f t="shared" si="0"/>
        <v>19</v>
      </c>
      <c r="B33" s="2" t="s">
        <v>53</v>
      </c>
      <c r="G33" s="6"/>
    </row>
    <row r="34" spans="1:7" x14ac:dyDescent="0.2">
      <c r="A34" s="7">
        <f t="shared" si="0"/>
        <v>20</v>
      </c>
      <c r="B34" s="2" t="s">
        <v>52</v>
      </c>
      <c r="G34" s="6"/>
    </row>
    <row r="35" spans="1:7" x14ac:dyDescent="0.2">
      <c r="A35" s="7">
        <f t="shared" si="0"/>
        <v>21</v>
      </c>
      <c r="B35" s="2" t="s">
        <v>51</v>
      </c>
      <c r="G35" s="6"/>
    </row>
    <row r="36" spans="1:7" x14ac:dyDescent="0.2">
      <c r="A36" s="7">
        <f t="shared" si="0"/>
        <v>22</v>
      </c>
      <c r="B36" s="2" t="s">
        <v>50</v>
      </c>
      <c r="G36" s="6"/>
    </row>
    <row r="37" spans="1:7" x14ac:dyDescent="0.2">
      <c r="A37" s="7">
        <f t="shared" si="0"/>
        <v>23</v>
      </c>
      <c r="B37" s="2" t="s">
        <v>49</v>
      </c>
      <c r="G37" s="6"/>
    </row>
    <row r="38" spans="1:7" x14ac:dyDescent="0.2">
      <c r="A38" s="7">
        <f t="shared" si="0"/>
        <v>24</v>
      </c>
      <c r="B38" s="2" t="s">
        <v>48</v>
      </c>
      <c r="G38" s="6"/>
    </row>
    <row r="39" spans="1:7" x14ac:dyDescent="0.2">
      <c r="A39" s="7">
        <f t="shared" si="0"/>
        <v>25</v>
      </c>
      <c r="B39" s="2" t="s">
        <v>47</v>
      </c>
      <c r="G39" s="6"/>
    </row>
    <row r="40" spans="1:7" x14ac:dyDescent="0.2">
      <c r="A40" s="7">
        <f t="shared" si="0"/>
        <v>26</v>
      </c>
      <c r="B40" s="2" t="s">
        <v>46</v>
      </c>
      <c r="G40" s="6"/>
    </row>
    <row r="41" spans="1:7" x14ac:dyDescent="0.2">
      <c r="A41" s="7">
        <f t="shared" si="0"/>
        <v>27</v>
      </c>
      <c r="B41" s="2" t="s">
        <v>45</v>
      </c>
      <c r="G41" s="6"/>
    </row>
    <row r="42" spans="1:7" x14ac:dyDescent="0.2">
      <c r="A42" s="7">
        <f t="shared" si="0"/>
        <v>28</v>
      </c>
      <c r="B42" s="2" t="s">
        <v>44</v>
      </c>
      <c r="G42" s="6"/>
    </row>
    <row r="43" spans="1:7" x14ac:dyDescent="0.2">
      <c r="A43" s="7">
        <f t="shared" si="0"/>
        <v>29</v>
      </c>
      <c r="B43" s="2" t="s">
        <v>43</v>
      </c>
      <c r="G43" s="6"/>
    </row>
    <row r="44" spans="1:7" x14ac:dyDescent="0.2">
      <c r="A44" s="7">
        <f t="shared" si="0"/>
        <v>30</v>
      </c>
      <c r="B44" s="2" t="s">
        <v>42</v>
      </c>
      <c r="G44" s="6"/>
    </row>
    <row r="45" spans="1:7" x14ac:dyDescent="0.2">
      <c r="A45" s="7">
        <v>40</v>
      </c>
      <c r="B45" s="2" t="s">
        <v>41</v>
      </c>
      <c r="G45" s="6"/>
    </row>
    <row r="46" spans="1:7" x14ac:dyDescent="0.2">
      <c r="A46" s="7">
        <v>50</v>
      </c>
      <c r="B46" s="2" t="s">
        <v>40</v>
      </c>
      <c r="G46" s="6"/>
    </row>
    <row r="47" spans="1:7" x14ac:dyDescent="0.2">
      <c r="A47" s="7">
        <v>60</v>
      </c>
      <c r="B47" s="2" t="s">
        <v>39</v>
      </c>
      <c r="G47" s="6"/>
    </row>
    <row r="48" spans="1:7" x14ac:dyDescent="0.2">
      <c r="A48" s="7">
        <v>70</v>
      </c>
      <c r="B48" s="2" t="s">
        <v>38</v>
      </c>
      <c r="G48" s="6"/>
    </row>
    <row r="49" spans="1:7" x14ac:dyDescent="0.2">
      <c r="A49" s="7">
        <v>80</v>
      </c>
      <c r="B49" s="2" t="s">
        <v>37</v>
      </c>
      <c r="G49" s="6"/>
    </row>
    <row r="50" spans="1:7" x14ac:dyDescent="0.2">
      <c r="A50" s="7">
        <v>90</v>
      </c>
      <c r="B50" s="2" t="s">
        <v>36</v>
      </c>
      <c r="G50" s="6"/>
    </row>
    <row r="51" spans="1:7" x14ac:dyDescent="0.2">
      <c r="A51" s="7">
        <v>100</v>
      </c>
      <c r="B51" s="2" t="s">
        <v>35</v>
      </c>
      <c r="G51" s="6"/>
    </row>
    <row r="52" spans="1:7" x14ac:dyDescent="0.2">
      <c r="A52" s="7">
        <v>200</v>
      </c>
      <c r="B52" s="2" t="s">
        <v>34</v>
      </c>
      <c r="G52" s="6"/>
    </row>
    <row r="53" spans="1:7" x14ac:dyDescent="0.2">
      <c r="A53" s="7">
        <v>300</v>
      </c>
      <c r="B53" s="2" t="s">
        <v>33</v>
      </c>
      <c r="G53" s="6"/>
    </row>
    <row r="54" spans="1:7" x14ac:dyDescent="0.2">
      <c r="A54" s="7">
        <v>400</v>
      </c>
      <c r="B54" s="2" t="s">
        <v>32</v>
      </c>
      <c r="G54" s="6"/>
    </row>
    <row r="55" spans="1:7" x14ac:dyDescent="0.2">
      <c r="A55" s="7">
        <v>500</v>
      </c>
      <c r="B55" s="2" t="s">
        <v>31</v>
      </c>
      <c r="G55" s="6"/>
    </row>
    <row r="56" spans="1:7" x14ac:dyDescent="0.2">
      <c r="A56" s="7">
        <v>600</v>
      </c>
      <c r="B56" s="2" t="s">
        <v>30</v>
      </c>
      <c r="G56" s="6"/>
    </row>
    <row r="57" spans="1:7" x14ac:dyDescent="0.2">
      <c r="A57" s="7">
        <v>700</v>
      </c>
      <c r="B57" s="2" t="s">
        <v>29</v>
      </c>
      <c r="G57" s="6"/>
    </row>
    <row r="58" spans="1:7" x14ac:dyDescent="0.2">
      <c r="A58" s="7">
        <v>800</v>
      </c>
      <c r="B58" s="2" t="s">
        <v>28</v>
      </c>
      <c r="G58" s="6"/>
    </row>
    <row r="59" spans="1:7" x14ac:dyDescent="0.2">
      <c r="A59" s="7">
        <v>900</v>
      </c>
      <c r="B59" s="2" t="s">
        <v>27</v>
      </c>
      <c r="G59" s="6"/>
    </row>
    <row r="60" spans="1:7" x14ac:dyDescent="0.2">
      <c r="A60" s="7">
        <v>1000</v>
      </c>
      <c r="B60" s="2" t="s">
        <v>26</v>
      </c>
      <c r="G60" s="6"/>
    </row>
    <row r="61" spans="1:7" x14ac:dyDescent="0.2">
      <c r="A61" s="5">
        <v>1000000</v>
      </c>
      <c r="B61" s="4" t="s">
        <v>25</v>
      </c>
      <c r="C61" s="4"/>
      <c r="D61" s="4"/>
      <c r="E61" s="4"/>
      <c r="F61" s="4"/>
      <c r="G61" s="3"/>
    </row>
  </sheetData>
  <sheetProtection selectLockedCells="1" selectUnlockedCells="1"/>
  <pageMargins left="0.75" right="0.75" top="1" bottom="1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Hoja2</vt:lpstr>
      <vt:lpstr>Recibo Reparto de Utilidades</vt:lpstr>
      <vt:lpstr>Recibo Pension Reparto de Utili</vt:lpstr>
      <vt:lpstr>Recibo Pension Reparto de U (2)</vt:lpstr>
      <vt:lpstr>imprenta</vt:lpstr>
      <vt:lpstr>imprenta (2)</vt:lpstr>
      <vt:lpstr>imprenta (3)</vt:lpstr>
      <vt:lpstr>BANCO</vt:lpstr>
      <vt:lpstr>bd</vt:lpstr>
      <vt:lpstr>imprenta!CIENTOS</vt:lpstr>
      <vt:lpstr>'imprenta (2)'!CIENTOS</vt:lpstr>
      <vt:lpstr>'imprenta (3)'!CIENTOS</vt:lpstr>
      <vt:lpstr>imprenta!CMILES</vt:lpstr>
      <vt:lpstr>'imprenta (2)'!CMILES</vt:lpstr>
      <vt:lpstr>'imprenta (3)'!CMILES</vt:lpstr>
      <vt:lpstr>imprenta!CMILLON</vt:lpstr>
      <vt:lpstr>'imprenta (2)'!CMILLON</vt:lpstr>
      <vt:lpstr>'imprenta (3)'!CMILLON</vt:lpstr>
      <vt:lpstr>imprenta!EMILES</vt:lpstr>
      <vt:lpstr>'imprenta (2)'!EMILES</vt:lpstr>
      <vt:lpstr>'imprenta (3)'!EMILES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Salmeron, Luis Fernando</dc:creator>
  <cp:lastModifiedBy>Perez, Liliana</cp:lastModifiedBy>
  <cp:lastPrinted>2026-05-12T14:46:55Z</cp:lastPrinted>
  <dcterms:created xsi:type="dcterms:W3CDTF">2021-05-10T17:36:57Z</dcterms:created>
  <dcterms:modified xsi:type="dcterms:W3CDTF">2026-05-12T14:47:04Z</dcterms:modified>
</cp:coreProperties>
</file>